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loisjohnson/Desktop/"/>
    </mc:Choice>
  </mc:AlternateContent>
  <xr:revisionPtr revIDLastSave="0" documentId="8_{31B9C31F-D099-4342-8303-4A3CDE2B42DA}" xr6:coauthVersionLast="45" xr6:coauthVersionMax="45" xr10:uidLastSave="{00000000-0000-0000-0000-000000000000}"/>
  <bookViews>
    <workbookView xWindow="1060" yWindow="1040" windowWidth="10000" windowHeight="11640" activeTab="1" xr2:uid="{D78B741E-FA57-4284-B1B1-45D86AD39769}"/>
  </bookViews>
  <sheets>
    <sheet name="Summary" sheetId="1" r:id="rId1"/>
    <sheet name="2019" sheetId="2" r:id="rId2"/>
    <sheet name="Site D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G10" i="2"/>
  <c r="F10" i="2"/>
  <c r="D10" i="2"/>
  <c r="H9" i="2"/>
  <c r="G9" i="2"/>
  <c r="F9" i="2"/>
  <c r="D9" i="2"/>
  <c r="H8" i="2"/>
  <c r="G8" i="2"/>
  <c r="F8" i="2"/>
  <c r="D8" i="2"/>
  <c r="H7" i="2"/>
  <c r="G7" i="2"/>
  <c r="F7" i="2"/>
  <c r="D7" i="2"/>
  <c r="H6" i="2"/>
  <c r="G6" i="2"/>
  <c r="F6" i="2"/>
  <c r="D6" i="2"/>
  <c r="H5" i="2"/>
  <c r="G5" i="2"/>
  <c r="F5" i="2"/>
  <c r="E5" i="2"/>
  <c r="D5" i="2"/>
  <c r="B79" i="1"/>
  <c r="A79" i="1"/>
  <c r="I11" i="1"/>
  <c r="J11" i="1" s="1"/>
  <c r="H11" i="1"/>
  <c r="G11" i="1"/>
  <c r="F11" i="1"/>
  <c r="E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  <c r="I6" i="1"/>
  <c r="H6" i="1"/>
  <c r="G6" i="1"/>
  <c r="F6" i="1"/>
  <c r="E6" i="1"/>
  <c r="D6" i="1"/>
  <c r="J6" i="1" s="1"/>
  <c r="K5" i="1"/>
  <c r="J5" i="1"/>
  <c r="F5" i="1"/>
  <c r="K4" i="1"/>
  <c r="F4" i="1"/>
  <c r="K3" i="1"/>
  <c r="F3" i="1"/>
  <c r="K2" i="1"/>
  <c r="F2" i="1"/>
  <c r="B2" i="1"/>
  <c r="A2" i="1"/>
  <c r="D4" i="1"/>
  <c r="D11" i="2" l="1"/>
  <c r="F11" i="2"/>
  <c r="G11" i="2"/>
  <c r="H11" i="2"/>
  <c r="G2" i="1"/>
  <c r="G3" i="1"/>
  <c r="G4" i="1"/>
  <c r="G5" i="1"/>
  <c r="D2" i="1"/>
  <c r="H2" i="1"/>
  <c r="D3" i="1"/>
  <c r="H3" i="1"/>
  <c r="H4" i="1"/>
  <c r="D5" i="1"/>
  <c r="H5" i="1"/>
  <c r="E2" i="1"/>
  <c r="I2" i="1"/>
  <c r="E3" i="1"/>
  <c r="I3" i="1"/>
  <c r="E4" i="1"/>
  <c r="I4" i="1"/>
  <c r="E5" i="1"/>
  <c r="I5" i="1"/>
  <c r="J2" i="1" l="1"/>
  <c r="J3" i="1"/>
  <c r="J4" i="1"/>
</calcChain>
</file>

<file path=xl/sharedStrings.xml><?xml version="1.0" encoding="utf-8"?>
<sst xmlns="http://schemas.openxmlformats.org/spreadsheetml/2006/main" count="202" uniqueCount="75">
  <si>
    <t xml:space="preserve"> LAKE</t>
  </si>
  <si>
    <t xml:space="preserve"> LAKE CODE</t>
  </si>
  <si>
    <t xml:space="preserve"> PARAMETER</t>
  </si>
  <si>
    <t xml:space="preserve"> TOTAL # OF SAMPLES</t>
  </si>
  <si>
    <t xml:space="preserve"> MAXIMUM</t>
  </si>
  <si>
    <t xml:space="preserve"> MINIMUM</t>
  </si>
  <si>
    <t xml:space="preserve"> AVERAGE</t>
  </si>
  <si>
    <t xml:space="preserve"> MEDIAN</t>
  </si>
  <si>
    <t xml:space="preserve"> # SAMPLES &gt; STANDARD</t>
  </si>
  <si>
    <t xml:space="preserve"> % SAMPLES &gt; STANDARD</t>
  </si>
  <si>
    <t xml:space="preserve"> STANDARD</t>
  </si>
  <si>
    <t>E.COLI (cfu/100 mL)</t>
  </si>
  <si>
    <t>sample period: 2001 - present</t>
  </si>
  <si>
    <t>TKN (µg/L)</t>
  </si>
  <si>
    <t xml:space="preserve"> TP (µg/L)</t>
  </si>
  <si>
    <t>Ca (mg/L)</t>
  </si>
  <si>
    <t>Secchi depth (m)</t>
  </si>
  <si>
    <t>Pike Lake</t>
  </si>
  <si>
    <t>RVL-01</t>
  </si>
  <si>
    <t>sample period: 2001 - 2010</t>
  </si>
  <si>
    <t>Dissolved</t>
  </si>
  <si>
    <t>Total</t>
  </si>
  <si>
    <t>Organic</t>
  </si>
  <si>
    <t>Kjeldahl</t>
  </si>
  <si>
    <t>Calcium</t>
  </si>
  <si>
    <t>E.Coli</t>
  </si>
  <si>
    <t>Carbon</t>
  </si>
  <si>
    <t>Nitrogen</t>
  </si>
  <si>
    <t>Phosphorus</t>
  </si>
  <si>
    <t>(cfu/100 mL)</t>
  </si>
  <si>
    <t>(mg/L)</t>
  </si>
  <si>
    <r>
      <t>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g/L)</t>
    </r>
  </si>
  <si>
    <t>total # samples</t>
  </si>
  <si>
    <t>maximum</t>
  </si>
  <si>
    <t>minimum</t>
  </si>
  <si>
    <t>average</t>
  </si>
  <si>
    <t>median</t>
  </si>
  <si>
    <t># samples &gt; standard</t>
  </si>
  <si>
    <t>% samples &gt; standard</t>
  </si>
  <si>
    <t>standard</t>
  </si>
  <si>
    <t>DATE</t>
  </si>
  <si>
    <t>CLIENT ID</t>
  </si>
  <si>
    <t>STATION</t>
  </si>
  <si>
    <t>EC</t>
  </si>
  <si>
    <t>DOC</t>
  </si>
  <si>
    <t>TKN</t>
  </si>
  <si>
    <t xml:space="preserve"> TP</t>
  </si>
  <si>
    <t>Ca</t>
  </si>
  <si>
    <t>DP1</t>
  </si>
  <si>
    <t>G</t>
  </si>
  <si>
    <t>D</t>
  </si>
  <si>
    <t>A</t>
  </si>
  <si>
    <t>F</t>
  </si>
  <si>
    <t>Year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</si>
  <si>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</si>
  <si>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</si>
  <si>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</si>
  <si>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</si>
  <si>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</si>
  <si>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</si>
  <si>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</si>
  <si>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</si>
  <si>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</si>
  <si>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</si>
  <si>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</si>
  <si>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</si>
  <si>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</si>
  <si>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</si>
  <si>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</si>
  <si>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</si>
  <si>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</si>
  <si>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</si>
  <si>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</si>
  <si>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Average TP (µg/l)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</si>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</sst>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0" xfId="1" applyFont="1" applyFill="1" applyAlignment="1">
      <alignment horizontal="center"/>
    </xf>
    <xf numFmtId="9" fontId="0" fillId="0" borderId="2" xfId="1" applyFont="1" applyFill="1" applyBorder="1" applyAlignment="1">
      <alignment horizontal="center"/>
    </xf>
    <xf numFmtId="0" fontId="0" fillId="0" borderId="0" xfId="0" applyAlignment="1">
      <alignment horizontal="left"/>
    </xf>
    <xf numFmtId="9" fontId="4" fillId="0" borderId="0" xfId="1" applyFont="1" applyFill="1" applyAlignment="1">
      <alignment horizontal="center"/>
    </xf>
    <xf numFmtId="164" fontId="0" fillId="0" borderId="0" xfId="0" applyNumberFormat="1" applyAlignment="1">
      <alignment horizontal="left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1" fontId="0" fillId="0" borderId="0" xfId="0" applyNumberFormat="1"/>
    <xf numFmtId="0" fontId="2" fillId="0" borderId="0" xfId="0" applyFont="1" applyFill="1" applyAlignment="1">
      <alignment horizontal="center" textRotation="90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/>
    <xf numFmtId="0" fontId="0" fillId="0" borderId="3" xfId="0" applyFill="1" applyBorder="1"/>
    <xf numFmtId="0" fontId="2" fillId="0" borderId="3" xfId="0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9" fontId="4" fillId="0" borderId="2" xfId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64" fontId="0" fillId="0" borderId="4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174312</xdr:colOff>
      <xdr:row>26</xdr:row>
      <xdr:rowOff>100969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E2A60A-6B74-44D9-BB7C-FA66F6FCC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8438" y="361950"/>
          <a:ext cx="6651312" cy="44443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110.102/wses/ALL%20WATER%20QUALITY/WATERSHED%20WATCH/CUMULATIVE%20WW%20PROGRAM/ALL%20LAKES%20FILE/Pike%20Lake/PIKE%20LAKE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Lab Results"/>
      <sheetName val="Sheet3"/>
      <sheetName val="Present Year Lab Results"/>
      <sheetName val="Field Data"/>
      <sheetName val="2014-17 Profiles"/>
      <sheetName val="Present Year Field Data"/>
      <sheetName val="Historical"/>
      <sheetName val="2010-13 DO"/>
      <sheetName val="2009 D.O."/>
      <sheetName val="2008 DO"/>
      <sheetName val="2007 D.O."/>
      <sheetName val="D.O."/>
      <sheetName val="WQI"/>
      <sheetName val="Sheet1"/>
      <sheetName val="Sheet2"/>
      <sheetName val="WQI2"/>
    </sheetNames>
    <sheetDataSet>
      <sheetData sheetId="0"/>
      <sheetData sheetId="1">
        <row r="1">
          <cell r="A1" t="str">
            <v>Pike Lake</v>
          </cell>
        </row>
        <row r="2">
          <cell r="A2" t="str">
            <v>RVL-01</v>
          </cell>
        </row>
        <row r="5">
          <cell r="D5">
            <v>340</v>
          </cell>
          <cell r="F5">
            <v>424</v>
          </cell>
          <cell r="G5">
            <v>424</v>
          </cell>
          <cell r="H5">
            <v>27</v>
          </cell>
        </row>
        <row r="6">
          <cell r="D6">
            <v>198</v>
          </cell>
          <cell r="F6">
            <v>1410</v>
          </cell>
          <cell r="G6">
            <v>125</v>
          </cell>
          <cell r="H6">
            <v>24</v>
          </cell>
        </row>
        <row r="7">
          <cell r="D7">
            <v>0</v>
          </cell>
          <cell r="F7">
            <v>180</v>
          </cell>
          <cell r="G7">
            <v>2</v>
          </cell>
          <cell r="H7">
            <v>16.600000000000001</v>
          </cell>
        </row>
        <row r="8">
          <cell r="D8">
            <v>5.8911764705882357</v>
          </cell>
          <cell r="F8">
            <v>445.84905660377359</v>
          </cell>
          <cell r="G8">
            <v>13.72877358490566</v>
          </cell>
          <cell r="H8">
            <v>19.377777777777776</v>
          </cell>
        </row>
        <row r="9">
          <cell r="D9">
            <v>2</v>
          </cell>
          <cell r="F9">
            <v>420</v>
          </cell>
          <cell r="G9">
            <v>12</v>
          </cell>
          <cell r="H9">
            <v>19.100000000000001</v>
          </cell>
        </row>
        <row r="10">
          <cell r="D10">
            <v>2</v>
          </cell>
          <cell r="F10">
            <v>97</v>
          </cell>
          <cell r="G10">
            <v>65</v>
          </cell>
          <cell r="H10">
            <v>5</v>
          </cell>
        </row>
        <row r="11">
          <cell r="D11">
            <v>5.8823529411764705E-3</v>
          </cell>
          <cell r="F11">
            <v>0.22877358490566038</v>
          </cell>
          <cell r="G11">
            <v>0.15330188679245282</v>
          </cell>
          <cell r="H11">
            <v>0.18518518518518517</v>
          </cell>
        </row>
        <row r="12">
          <cell r="D12">
            <v>100</v>
          </cell>
          <cell r="F12">
            <v>500</v>
          </cell>
          <cell r="G12">
            <v>20</v>
          </cell>
          <cell r="H12">
            <v>20</v>
          </cell>
        </row>
      </sheetData>
      <sheetData sheetId="2"/>
      <sheetData sheetId="3">
        <row r="5">
          <cell r="D5">
            <v>5</v>
          </cell>
          <cell r="F5">
            <v>12</v>
          </cell>
          <cell r="G5">
            <v>12</v>
          </cell>
          <cell r="H5">
            <v>1</v>
          </cell>
        </row>
        <row r="6">
          <cell r="D6">
            <v>6</v>
          </cell>
          <cell r="F6">
            <v>450</v>
          </cell>
          <cell r="G6">
            <v>21</v>
          </cell>
          <cell r="H6">
            <v>17.2</v>
          </cell>
        </row>
        <row r="7">
          <cell r="D7">
            <v>1</v>
          </cell>
          <cell r="F7">
            <v>300</v>
          </cell>
          <cell r="G7">
            <v>2</v>
          </cell>
          <cell r="H7">
            <v>17.2</v>
          </cell>
        </row>
        <row r="8">
          <cell r="D8">
            <v>3</v>
          </cell>
          <cell r="F8">
            <v>357.5</v>
          </cell>
          <cell r="G8">
            <v>12.5</v>
          </cell>
          <cell r="H8">
            <v>17.2</v>
          </cell>
        </row>
        <row r="9">
          <cell r="D9">
            <v>3</v>
          </cell>
          <cell r="F9">
            <v>365</v>
          </cell>
          <cell r="G9">
            <v>12.5</v>
          </cell>
          <cell r="H9">
            <v>17.2</v>
          </cell>
        </row>
        <row r="10">
          <cell r="D10">
            <v>0</v>
          </cell>
          <cell r="F10">
            <v>0</v>
          </cell>
          <cell r="G10">
            <v>1</v>
          </cell>
          <cell r="H10">
            <v>0</v>
          </cell>
        </row>
        <row r="11">
          <cell r="D11">
            <v>0</v>
          </cell>
          <cell r="F11">
            <v>0</v>
          </cell>
          <cell r="G11">
            <v>8.3333333333333329E-2</v>
          </cell>
          <cell r="H11">
            <v>0</v>
          </cell>
        </row>
        <row r="12">
          <cell r="D12">
            <v>100</v>
          </cell>
          <cell r="F12">
            <v>500</v>
          </cell>
          <cell r="G12">
            <v>20</v>
          </cell>
          <cell r="H12">
            <v>20</v>
          </cell>
        </row>
      </sheetData>
      <sheetData sheetId="4">
        <row r="6">
          <cell r="I6">
            <v>5.25</v>
          </cell>
        </row>
        <row r="16">
          <cell r="I16">
            <v>4.75</v>
          </cell>
        </row>
        <row r="26">
          <cell r="I26">
            <v>7.25</v>
          </cell>
        </row>
        <row r="36">
          <cell r="I36">
            <v>5.75</v>
          </cell>
        </row>
        <row r="46">
          <cell r="I46">
            <v>4.5</v>
          </cell>
        </row>
        <row r="56">
          <cell r="I56">
            <v>6.2</v>
          </cell>
        </row>
        <row r="66">
          <cell r="I66">
            <v>6.1</v>
          </cell>
        </row>
        <row r="76">
          <cell r="I76">
            <v>5.5</v>
          </cell>
        </row>
        <row r="87">
          <cell r="I87">
            <v>6.5</v>
          </cell>
        </row>
        <row r="98">
          <cell r="I98">
            <v>6</v>
          </cell>
        </row>
        <row r="108">
          <cell r="I108">
            <v>4.5</v>
          </cell>
        </row>
        <row r="116">
          <cell r="I116">
            <v>3.15</v>
          </cell>
        </row>
        <row r="122">
          <cell r="I122">
            <v>4.5</v>
          </cell>
        </row>
        <row r="128">
          <cell r="I128">
            <v>3.5</v>
          </cell>
        </row>
        <row r="132">
          <cell r="I132">
            <v>4</v>
          </cell>
        </row>
        <row r="135">
          <cell r="I135">
            <v>5.5</v>
          </cell>
        </row>
        <row r="142">
          <cell r="I142">
            <v>3.8</v>
          </cell>
        </row>
        <row r="149">
          <cell r="I149">
            <v>7</v>
          </cell>
        </row>
        <row r="154">
          <cell r="I154">
            <v>4.5</v>
          </cell>
        </row>
        <row r="158">
          <cell r="I158">
            <v>4.75</v>
          </cell>
        </row>
        <row r="160">
          <cell r="I160">
            <v>4.25</v>
          </cell>
        </row>
        <row r="163">
          <cell r="I163">
            <v>6.5</v>
          </cell>
        </row>
        <row r="168">
          <cell r="I168">
            <v>4.5</v>
          </cell>
        </row>
        <row r="171">
          <cell r="I171">
            <v>2.75</v>
          </cell>
        </row>
        <row r="172">
          <cell r="I172">
            <v>3.25</v>
          </cell>
        </row>
        <row r="182">
          <cell r="I182">
            <v>3.5</v>
          </cell>
        </row>
        <row r="192">
          <cell r="I192">
            <v>4.5</v>
          </cell>
        </row>
        <row r="199">
          <cell r="I199">
            <v>3</v>
          </cell>
        </row>
        <row r="201">
          <cell r="I201">
            <v>5.25</v>
          </cell>
        </row>
        <row r="203">
          <cell r="I203">
            <v>6.5</v>
          </cell>
        </row>
        <row r="208">
          <cell r="I208">
            <v>5.2</v>
          </cell>
        </row>
        <row r="214">
          <cell r="I214">
            <v>3.5</v>
          </cell>
        </row>
        <row r="216">
          <cell r="I216">
            <v>5.5</v>
          </cell>
        </row>
        <row r="220">
          <cell r="I220">
            <v>5</v>
          </cell>
        </row>
        <row r="226">
          <cell r="I226">
            <v>4.25</v>
          </cell>
        </row>
        <row r="230">
          <cell r="I230">
            <v>4.75</v>
          </cell>
        </row>
        <row r="232">
          <cell r="I232">
            <v>2</v>
          </cell>
        </row>
        <row r="233">
          <cell r="I233">
            <v>4.3</v>
          </cell>
        </row>
        <row r="239">
          <cell r="I239">
            <v>3.35</v>
          </cell>
        </row>
        <row r="245">
          <cell r="I245">
            <v>3.5</v>
          </cell>
        </row>
        <row r="247">
          <cell r="I247">
            <v>3.1</v>
          </cell>
        </row>
        <row r="249">
          <cell r="I249">
            <v>4.3</v>
          </cell>
        </row>
        <row r="255">
          <cell r="I255">
            <v>3.77</v>
          </cell>
        </row>
        <row r="261">
          <cell r="I261">
            <v>4</v>
          </cell>
        </row>
        <row r="263">
          <cell r="I263">
            <v>4.4400000000000004</v>
          </cell>
        </row>
        <row r="264">
          <cell r="I264">
            <v>4.5</v>
          </cell>
        </row>
        <row r="265">
          <cell r="I265">
            <v>6.5</v>
          </cell>
        </row>
        <row r="266">
          <cell r="I266">
            <v>3.4</v>
          </cell>
        </row>
        <row r="267">
          <cell r="I267">
            <v>3.5</v>
          </cell>
        </row>
        <row r="268">
          <cell r="I268">
            <v>4.5</v>
          </cell>
        </row>
        <row r="269">
          <cell r="I269">
            <v>3.5</v>
          </cell>
        </row>
        <row r="270">
          <cell r="I270">
            <v>4</v>
          </cell>
        </row>
        <row r="271">
          <cell r="I271">
            <v>4</v>
          </cell>
        </row>
        <row r="272">
          <cell r="I272">
            <v>4.75</v>
          </cell>
        </row>
        <row r="273">
          <cell r="I273">
            <v>3.6</v>
          </cell>
        </row>
        <row r="274">
          <cell r="I274">
            <v>2.5</v>
          </cell>
        </row>
        <row r="275">
          <cell r="I275">
            <v>2.6</v>
          </cell>
        </row>
      </sheetData>
      <sheetData sheetId="5"/>
      <sheetData sheetId="6">
        <row r="4">
          <cell r="L4">
            <v>0</v>
          </cell>
        </row>
        <row r="5">
          <cell r="L5">
            <v>4.75</v>
          </cell>
        </row>
        <row r="6">
          <cell r="L6">
            <v>3.6</v>
          </cell>
        </row>
        <row r="7">
          <cell r="L7">
            <v>2.5</v>
          </cell>
        </row>
        <row r="8">
          <cell r="L8">
            <v>2.6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1E1E80-4FC3-41A0-90D4-D8CF0A8BE090}" name="Table1" displayName="Table1" ref="L3:M23" totalsRowShown="0">
  <autoFilter ref="L3:M23" xr:uid="{BA783100-29B6-4F18-86BE-6B30C7C4BD40}"/>
  <tableColumns count="2">
    <tableColumn id="1" xr3:uid="{0910D21F-81F2-4960-AC0B-E31B934476C3}" name="Year"/>
    <tableColumn id="2" xr3:uid="{4D872CB4-5E61-450A-91C1-BA6A32ED852B}" name="Average TP (µg/l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E0A9-F44B-473F-8CEC-15972A0F2712}">
  <dimension ref="A1:K99"/>
  <sheetViews>
    <sheetView workbookViewId="0">
      <selection activeCell="L1" sqref="L1"/>
    </sheetView>
  </sheetViews>
  <sheetFormatPr baseColWidth="10" defaultColWidth="8.83203125" defaultRowHeight="15" x14ac:dyDescent="0.2"/>
  <cols>
    <col min="1" max="1" width="24.5" style="32" bestFit="1" customWidth="1"/>
    <col min="2" max="2" width="6.33203125" style="32" bestFit="1" customWidth="1"/>
    <col min="3" max="3" width="14" style="32" bestFit="1" customWidth="1"/>
    <col min="4" max="11" width="9" style="32"/>
  </cols>
  <sheetData>
    <row r="1" spans="1:11" ht="111" thickBo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1" x14ac:dyDescent="0.2">
      <c r="A2" s="22" t="str">
        <f>+'[1]Lab Results'!$A$1</f>
        <v>Pike Lake</v>
      </c>
      <c r="B2" s="23" t="str">
        <f>+'[1]Lab Results'!$A$2</f>
        <v>RVL-01</v>
      </c>
      <c r="C2" s="24" t="s">
        <v>11</v>
      </c>
      <c r="D2" s="23">
        <f>'[1]Lab Results'!$D$5</f>
        <v>340</v>
      </c>
      <c r="E2" s="23">
        <f>'[1]Lab Results'!$D$6</f>
        <v>198</v>
      </c>
      <c r="F2" s="23">
        <f>'[1]Lab Results'!$D$7</f>
        <v>0</v>
      </c>
      <c r="G2" s="25">
        <f>'[1]Lab Results'!$D$8</f>
        <v>5.8911764705882357</v>
      </c>
      <c r="H2" s="25">
        <f>'[1]Lab Results'!$D$9</f>
        <v>2</v>
      </c>
      <c r="I2" s="25">
        <f>'[1]Lab Results'!$D$10</f>
        <v>2</v>
      </c>
      <c r="J2" s="26">
        <f>'[1]Lab Results'!$D$11</f>
        <v>5.8823529411764705E-3</v>
      </c>
      <c r="K2" s="25">
        <f>+'[1]Lab Results'!$D$12</f>
        <v>100</v>
      </c>
    </row>
    <row r="3" spans="1:11" x14ac:dyDescent="0.2">
      <c r="A3" s="27" t="s">
        <v>12</v>
      </c>
      <c r="B3" s="28"/>
      <c r="C3" s="29" t="s">
        <v>13</v>
      </c>
      <c r="D3" s="28">
        <f>'[1]Lab Results'!$F$5</f>
        <v>424</v>
      </c>
      <c r="E3" s="28">
        <f>'[1]Lab Results'!$F$6</f>
        <v>1410</v>
      </c>
      <c r="F3" s="28">
        <f>'[1]Lab Results'!$F$7</f>
        <v>180</v>
      </c>
      <c r="G3" s="30">
        <f>'[1]Lab Results'!$F$8</f>
        <v>445.84905660377359</v>
      </c>
      <c r="H3" s="30">
        <f>'[1]Lab Results'!$F$9</f>
        <v>420</v>
      </c>
      <c r="I3" s="30">
        <f>'[1]Lab Results'!$F$10</f>
        <v>97</v>
      </c>
      <c r="J3" s="31">
        <f>'[1]Lab Results'!$F$11</f>
        <v>0.22877358490566038</v>
      </c>
      <c r="K3" s="30">
        <f>+'[1]Lab Results'!$F$12</f>
        <v>500</v>
      </c>
    </row>
    <row r="4" spans="1:11" x14ac:dyDescent="0.2">
      <c r="B4" s="28"/>
      <c r="C4" s="29" t="s">
        <v>14</v>
      </c>
      <c r="D4" s="28">
        <f>'[1]Lab Results'!$G$5</f>
        <v>424</v>
      </c>
      <c r="E4" s="28">
        <f>'[1]Lab Results'!$G$6</f>
        <v>125</v>
      </c>
      <c r="F4" s="28">
        <f>'[1]Lab Results'!$G$7</f>
        <v>2</v>
      </c>
      <c r="G4" s="30">
        <f>'[1]Lab Results'!$G$8</f>
        <v>13.72877358490566</v>
      </c>
      <c r="H4" s="30">
        <f>'[1]Lab Results'!$G$9</f>
        <v>12</v>
      </c>
      <c r="I4" s="30">
        <f>'[1]Lab Results'!$G$10</f>
        <v>65</v>
      </c>
      <c r="J4" s="31">
        <f>'[1]Lab Results'!$G$11</f>
        <v>0.15330188679245282</v>
      </c>
      <c r="K4" s="30">
        <f>+'[1]Lab Results'!$G$12</f>
        <v>20</v>
      </c>
    </row>
    <row r="5" spans="1:11" x14ac:dyDescent="0.2">
      <c r="B5" s="28"/>
      <c r="C5" s="29" t="s">
        <v>15</v>
      </c>
      <c r="D5" s="28">
        <f>+'[1]Lab Results'!$H$5</f>
        <v>27</v>
      </c>
      <c r="E5" s="28">
        <f>'[1]Lab Results'!$H$6</f>
        <v>24</v>
      </c>
      <c r="F5" s="28">
        <f>'[1]Lab Results'!$H$7</f>
        <v>16.600000000000001</v>
      </c>
      <c r="G5" s="30">
        <f>'[1]Lab Results'!$H$8</f>
        <v>19.377777777777776</v>
      </c>
      <c r="H5" s="30">
        <f>'[1]Lab Results'!$H$9</f>
        <v>19.100000000000001</v>
      </c>
      <c r="I5" s="30">
        <f>'[1]Lab Results'!$H$10</f>
        <v>5</v>
      </c>
      <c r="J5" s="31">
        <f>'[1]Lab Results'!$H$11</f>
        <v>0.18518518518518517</v>
      </c>
      <c r="K5" s="30">
        <f>+'[1]Lab Results'!$H$12</f>
        <v>20</v>
      </c>
    </row>
    <row r="6" spans="1:11" ht="16" thickBot="1" x14ac:dyDescent="0.25">
      <c r="B6" s="28"/>
      <c r="C6" s="33" t="s">
        <v>16</v>
      </c>
      <c r="D6" s="34">
        <f>COUNT('[1]Field Data'!I$5:I$65536)</f>
        <v>57</v>
      </c>
      <c r="E6" s="35">
        <f>MAX('[1]Field Data'!I$5:I$65536)</f>
        <v>7.25</v>
      </c>
      <c r="F6" s="35">
        <f>MIN('[1]Field Data'!I$5:I$65536)</f>
        <v>2</v>
      </c>
      <c r="G6" s="35">
        <f>AVERAGE('[1]Field Data'!I$5:I$65536)</f>
        <v>4.4791228070175437</v>
      </c>
      <c r="H6" s="35">
        <f>MEDIAN('[1]Field Data'!I$5:I$65536)</f>
        <v>4.5</v>
      </c>
      <c r="I6" s="34">
        <f>+'[1]Field Data'!I4</f>
        <v>0</v>
      </c>
      <c r="J6" s="36">
        <f>I6/D6</f>
        <v>0</v>
      </c>
      <c r="K6" s="37">
        <v>2</v>
      </c>
    </row>
    <row r="7" spans="1:11" x14ac:dyDescent="0.2">
      <c r="A7" s="38">
        <v>2019</v>
      </c>
      <c r="B7" s="23"/>
      <c r="C7" s="24" t="s">
        <v>11</v>
      </c>
      <c r="D7" s="25">
        <f>'[1]Present Year Lab Results'!$D$5</f>
        <v>5</v>
      </c>
      <c r="E7" s="25">
        <f>'[1]Present Year Lab Results'!$D$6</f>
        <v>6</v>
      </c>
      <c r="F7" s="25">
        <f>'[1]Present Year Lab Results'!$D$7</f>
        <v>1</v>
      </c>
      <c r="G7" s="25">
        <f>'[1]Present Year Lab Results'!$D$8</f>
        <v>3</v>
      </c>
      <c r="H7" s="25">
        <f>'[1]Present Year Lab Results'!$D$9</f>
        <v>3</v>
      </c>
      <c r="I7" s="25">
        <f>'[1]Present Year Lab Results'!$D$10</f>
        <v>0</v>
      </c>
      <c r="J7" s="26">
        <f>'[1]Present Year Lab Results'!$D$11</f>
        <v>0</v>
      </c>
      <c r="K7" s="25">
        <f>+'[1]Present Year Lab Results'!$D$12</f>
        <v>100</v>
      </c>
    </row>
    <row r="8" spans="1:11" x14ac:dyDescent="0.2">
      <c r="C8" s="29" t="s">
        <v>13</v>
      </c>
      <c r="D8" s="30">
        <f>'[1]Present Year Lab Results'!$F$5</f>
        <v>12</v>
      </c>
      <c r="E8" s="30">
        <f>'[1]Present Year Lab Results'!$F$6</f>
        <v>450</v>
      </c>
      <c r="F8" s="30">
        <f>'[1]Present Year Lab Results'!$F$7</f>
        <v>300</v>
      </c>
      <c r="G8" s="30">
        <f>'[1]Present Year Lab Results'!$F$8</f>
        <v>357.5</v>
      </c>
      <c r="H8" s="30">
        <f>'[1]Present Year Lab Results'!$F$9</f>
        <v>365</v>
      </c>
      <c r="I8" s="30">
        <f>'[1]Present Year Lab Results'!$F$10</f>
        <v>0</v>
      </c>
      <c r="J8" s="31">
        <f>'[1]Present Year Lab Results'!$F$11</f>
        <v>0</v>
      </c>
      <c r="K8" s="30">
        <f>+'[1]Present Year Lab Results'!$F$12</f>
        <v>500</v>
      </c>
    </row>
    <row r="9" spans="1:11" x14ac:dyDescent="0.2">
      <c r="C9" s="29" t="s">
        <v>14</v>
      </c>
      <c r="D9" s="30">
        <f>'[1]Present Year Lab Results'!$G$5</f>
        <v>12</v>
      </c>
      <c r="E9" s="30">
        <f>'[1]Present Year Lab Results'!$G$6</f>
        <v>21</v>
      </c>
      <c r="F9" s="30">
        <f>'[1]Present Year Lab Results'!$G$7</f>
        <v>2</v>
      </c>
      <c r="G9" s="30">
        <f>'[1]Present Year Lab Results'!$G$8</f>
        <v>12.5</v>
      </c>
      <c r="H9" s="30">
        <f>'[1]Present Year Lab Results'!$G$9</f>
        <v>12.5</v>
      </c>
      <c r="I9" s="30">
        <f>'[1]Present Year Lab Results'!$G$10</f>
        <v>1</v>
      </c>
      <c r="J9" s="31">
        <f>'[1]Present Year Lab Results'!$G$11</f>
        <v>8.3333333333333329E-2</v>
      </c>
      <c r="K9" s="30">
        <f>+'[1]Present Year Lab Results'!$G$12</f>
        <v>20</v>
      </c>
    </row>
    <row r="10" spans="1:11" x14ac:dyDescent="0.2">
      <c r="C10" s="29" t="s">
        <v>15</v>
      </c>
      <c r="D10" s="28">
        <f>'[1]Present Year Lab Results'!$H$5</f>
        <v>1</v>
      </c>
      <c r="E10" s="28">
        <f>'[1]Present Year Lab Results'!$H$6</f>
        <v>17.2</v>
      </c>
      <c r="F10" s="28">
        <f>'[1]Present Year Lab Results'!$H$7</f>
        <v>17.2</v>
      </c>
      <c r="G10" s="30">
        <f>'[1]Present Year Lab Results'!$H$8</f>
        <v>17.2</v>
      </c>
      <c r="H10" s="30">
        <f>'[1]Present Year Lab Results'!$H$9</f>
        <v>17.2</v>
      </c>
      <c r="I10" s="30">
        <f>'[1]Present Year Lab Results'!$H$10</f>
        <v>0</v>
      </c>
      <c r="J10" s="31">
        <f>'[1]Present Year Lab Results'!$H$11</f>
        <v>0</v>
      </c>
      <c r="K10" s="30">
        <f>+'[1]Present Year Lab Results'!$H$12</f>
        <v>20</v>
      </c>
    </row>
    <row r="11" spans="1:11" ht="16" thickBot="1" x14ac:dyDescent="0.25">
      <c r="A11" s="39"/>
      <c r="B11" s="39"/>
      <c r="C11" s="33" t="s">
        <v>16</v>
      </c>
      <c r="D11" s="34">
        <v>4</v>
      </c>
      <c r="E11" s="35">
        <f>MAX('[1]Present Year Field Data'!L$5:L$65536)</f>
        <v>4.75</v>
      </c>
      <c r="F11" s="35">
        <f>MIN('[1]Present Year Field Data'!L$5:L$65536)</f>
        <v>2.5</v>
      </c>
      <c r="G11" s="35">
        <f>AVERAGE('[1]Present Year Field Data'!L$5:L$65536)</f>
        <v>3.3624999999999998</v>
      </c>
      <c r="H11" s="35">
        <f>MEDIAN('[1]Present Year Field Data'!L$5:L$65536)</f>
        <v>3.1</v>
      </c>
      <c r="I11" s="34">
        <f>+'[1]Present Year Field Data'!L4</f>
        <v>0</v>
      </c>
      <c r="J11" s="36">
        <f>I11/D11</f>
        <v>0</v>
      </c>
      <c r="K11" s="37">
        <v>2</v>
      </c>
    </row>
    <row r="12" spans="1:11" ht="16" thickBot="1" x14ac:dyDescent="0.25">
      <c r="A12" s="40"/>
      <c r="B12" s="40"/>
      <c r="C12" s="41"/>
      <c r="D12" s="42"/>
      <c r="E12" s="43"/>
      <c r="F12" s="43"/>
      <c r="G12" s="43"/>
      <c r="H12" s="43"/>
      <c r="I12" s="42"/>
      <c r="J12" s="44"/>
      <c r="K12" s="45"/>
    </row>
    <row r="13" spans="1:11" x14ac:dyDescent="0.2">
      <c r="A13" s="22" t="s">
        <v>17</v>
      </c>
      <c r="B13" s="23" t="s">
        <v>18</v>
      </c>
      <c r="C13" s="24" t="s">
        <v>11</v>
      </c>
      <c r="D13" s="23">
        <v>335</v>
      </c>
      <c r="E13" s="23">
        <v>198</v>
      </c>
      <c r="F13" s="23">
        <v>0</v>
      </c>
      <c r="G13" s="25">
        <v>5.9343283582089557</v>
      </c>
      <c r="H13" s="25">
        <v>2</v>
      </c>
      <c r="I13" s="25">
        <v>2</v>
      </c>
      <c r="J13" s="26">
        <v>5.9701492537313433E-3</v>
      </c>
      <c r="K13" s="25">
        <v>100</v>
      </c>
    </row>
    <row r="14" spans="1:11" x14ac:dyDescent="0.2">
      <c r="A14" s="27" t="s">
        <v>12</v>
      </c>
      <c r="B14" s="28"/>
      <c r="C14" s="29" t="s">
        <v>13</v>
      </c>
      <c r="D14" s="28">
        <v>412</v>
      </c>
      <c r="E14" s="28">
        <v>1410</v>
      </c>
      <c r="F14" s="28">
        <v>180</v>
      </c>
      <c r="G14" s="30">
        <v>448.42233009708735</v>
      </c>
      <c r="H14" s="30">
        <v>420</v>
      </c>
      <c r="I14" s="30">
        <v>97</v>
      </c>
      <c r="J14" s="31">
        <v>0.2354368932038835</v>
      </c>
      <c r="K14" s="30">
        <v>500</v>
      </c>
    </row>
    <row r="15" spans="1:11" x14ac:dyDescent="0.2">
      <c r="B15" s="28"/>
      <c r="C15" s="29" t="s">
        <v>14</v>
      </c>
      <c r="D15" s="28">
        <v>412</v>
      </c>
      <c r="E15" s="28">
        <v>125</v>
      </c>
      <c r="F15" s="28">
        <v>2</v>
      </c>
      <c r="G15" s="30">
        <v>13.764563106796116</v>
      </c>
      <c r="H15" s="30">
        <v>12</v>
      </c>
      <c r="I15" s="30">
        <v>64</v>
      </c>
      <c r="J15" s="31">
        <v>0.1553398058252427</v>
      </c>
      <c r="K15" s="30">
        <v>20</v>
      </c>
    </row>
    <row r="16" spans="1:11" x14ac:dyDescent="0.2">
      <c r="B16" s="28"/>
      <c r="C16" s="29" t="s">
        <v>15</v>
      </c>
      <c r="D16" s="28">
        <v>26</v>
      </c>
      <c r="E16" s="28">
        <v>24</v>
      </c>
      <c r="F16" s="28">
        <v>16.600000000000001</v>
      </c>
      <c r="G16" s="30">
        <v>19.461538461538456</v>
      </c>
      <c r="H16" s="30">
        <v>19.200000000000003</v>
      </c>
      <c r="I16" s="30">
        <v>5</v>
      </c>
      <c r="J16" s="31">
        <v>0.19230769230769232</v>
      </c>
      <c r="K16" s="30">
        <v>20</v>
      </c>
    </row>
    <row r="17" spans="1:11" ht="16" thickBot="1" x14ac:dyDescent="0.25">
      <c r="B17" s="28"/>
      <c r="C17" s="33" t="s">
        <v>16</v>
      </c>
      <c r="D17" s="34">
        <v>53</v>
      </c>
      <c r="E17" s="35">
        <v>7.25</v>
      </c>
      <c r="F17" s="35">
        <v>2</v>
      </c>
      <c r="G17" s="35">
        <v>4.5633962264150947</v>
      </c>
      <c r="H17" s="35">
        <v>4.5</v>
      </c>
      <c r="I17" s="34">
        <v>0</v>
      </c>
      <c r="J17" s="36">
        <v>0</v>
      </c>
      <c r="K17" s="37">
        <v>2</v>
      </c>
    </row>
    <row r="18" spans="1:11" x14ac:dyDescent="0.2">
      <c r="A18" s="38">
        <v>2018</v>
      </c>
      <c r="B18" s="23"/>
      <c r="C18" s="24" t="s">
        <v>11</v>
      </c>
      <c r="D18" s="25">
        <v>8</v>
      </c>
      <c r="E18" s="25">
        <v>110</v>
      </c>
      <c r="F18" s="25">
        <v>2</v>
      </c>
      <c r="G18" s="25">
        <v>19.25</v>
      </c>
      <c r="H18" s="25">
        <v>3</v>
      </c>
      <c r="I18" s="25">
        <v>1</v>
      </c>
      <c r="J18" s="26">
        <v>0.125</v>
      </c>
      <c r="K18" s="25">
        <v>100</v>
      </c>
    </row>
    <row r="19" spans="1:11" x14ac:dyDescent="0.2">
      <c r="C19" s="29" t="s">
        <v>13</v>
      </c>
      <c r="D19" s="30">
        <v>12</v>
      </c>
      <c r="E19" s="30">
        <v>680</v>
      </c>
      <c r="F19" s="30">
        <v>290</v>
      </c>
      <c r="G19" s="30">
        <v>374.16666666666669</v>
      </c>
      <c r="H19" s="30">
        <v>345</v>
      </c>
      <c r="I19" s="30">
        <v>1</v>
      </c>
      <c r="J19" s="31">
        <v>8.3333333333333329E-2</v>
      </c>
      <c r="K19" s="30">
        <v>500</v>
      </c>
    </row>
    <row r="20" spans="1:11" x14ac:dyDescent="0.2">
      <c r="C20" s="29" t="s">
        <v>14</v>
      </c>
      <c r="D20" s="30">
        <v>12</v>
      </c>
      <c r="E20" s="30">
        <v>42</v>
      </c>
      <c r="F20" s="30">
        <v>5</v>
      </c>
      <c r="G20" s="30">
        <v>12.833333333333334</v>
      </c>
      <c r="H20" s="30">
        <v>10</v>
      </c>
      <c r="I20" s="30">
        <v>1</v>
      </c>
      <c r="J20" s="31">
        <v>8.3333333333333329E-2</v>
      </c>
      <c r="K20" s="30">
        <v>20</v>
      </c>
    </row>
    <row r="21" spans="1:11" x14ac:dyDescent="0.2">
      <c r="C21" s="29" t="s">
        <v>15</v>
      </c>
      <c r="D21" s="28">
        <v>1</v>
      </c>
      <c r="E21" s="28">
        <v>18.2</v>
      </c>
      <c r="F21" s="28">
        <v>18.2</v>
      </c>
      <c r="G21" s="30">
        <v>18.2</v>
      </c>
      <c r="H21" s="30">
        <v>18.2</v>
      </c>
      <c r="I21" s="30">
        <v>0</v>
      </c>
      <c r="J21" s="31">
        <v>0</v>
      </c>
      <c r="K21" s="30">
        <v>20</v>
      </c>
    </row>
    <row r="22" spans="1:11" ht="16" thickBot="1" x14ac:dyDescent="0.25">
      <c r="A22" s="39"/>
      <c r="B22" s="39"/>
      <c r="C22" s="33" t="s">
        <v>16</v>
      </c>
      <c r="D22" s="34">
        <v>4</v>
      </c>
      <c r="E22" s="35">
        <v>4.5</v>
      </c>
      <c r="F22" s="35">
        <v>3.5</v>
      </c>
      <c r="G22" s="35">
        <v>4</v>
      </c>
      <c r="H22" s="35">
        <v>4</v>
      </c>
      <c r="I22" s="34">
        <v>0</v>
      </c>
      <c r="J22" s="36">
        <v>0</v>
      </c>
      <c r="K22" s="37">
        <v>2</v>
      </c>
    </row>
    <row r="23" spans="1:11" ht="16" thickBot="1" x14ac:dyDescent="0.25">
      <c r="C23" s="29"/>
      <c r="D23" s="30"/>
      <c r="E23" s="46"/>
      <c r="F23" s="46"/>
      <c r="G23" s="46"/>
      <c r="H23" s="46"/>
      <c r="I23" s="30"/>
      <c r="J23" s="31"/>
      <c r="K23" s="28"/>
    </row>
    <row r="24" spans="1:11" x14ac:dyDescent="0.2">
      <c r="A24" s="22" t="s">
        <v>17</v>
      </c>
      <c r="B24" s="23" t="s">
        <v>18</v>
      </c>
      <c r="C24" s="24" t="s">
        <v>11</v>
      </c>
      <c r="D24" s="23">
        <v>327</v>
      </c>
      <c r="E24" s="23">
        <v>198</v>
      </c>
      <c r="F24" s="23">
        <v>0</v>
      </c>
      <c r="G24" s="25">
        <v>5.6085626911314987</v>
      </c>
      <c r="H24" s="25">
        <v>2</v>
      </c>
      <c r="I24" s="25">
        <v>1</v>
      </c>
      <c r="J24" s="26">
        <v>3.0581039755351682E-3</v>
      </c>
      <c r="K24" s="25">
        <v>100</v>
      </c>
    </row>
    <row r="25" spans="1:11" x14ac:dyDescent="0.2">
      <c r="A25" s="27" t="s">
        <v>12</v>
      </c>
      <c r="B25" s="28"/>
      <c r="C25" s="29" t="s">
        <v>13</v>
      </c>
      <c r="D25" s="28">
        <v>400</v>
      </c>
      <c r="E25" s="28">
        <v>1410</v>
      </c>
      <c r="F25" s="28">
        <v>180</v>
      </c>
      <c r="G25" s="30">
        <v>450.65</v>
      </c>
      <c r="H25" s="30">
        <v>430</v>
      </c>
      <c r="I25" s="30">
        <v>96</v>
      </c>
      <c r="J25" s="31">
        <v>0.24</v>
      </c>
      <c r="K25" s="30">
        <v>500</v>
      </c>
    </row>
    <row r="26" spans="1:11" x14ac:dyDescent="0.2">
      <c r="B26" s="28"/>
      <c r="C26" s="29" t="s">
        <v>14</v>
      </c>
      <c r="D26" s="28">
        <v>400</v>
      </c>
      <c r="E26" s="28">
        <v>125</v>
      </c>
      <c r="F26" s="28">
        <v>2</v>
      </c>
      <c r="G26" s="30">
        <v>13.7925</v>
      </c>
      <c r="H26" s="30">
        <v>12</v>
      </c>
      <c r="I26" s="30">
        <v>63</v>
      </c>
      <c r="J26" s="31">
        <v>0.1575</v>
      </c>
      <c r="K26" s="30">
        <v>20</v>
      </c>
    </row>
    <row r="27" spans="1:11" x14ac:dyDescent="0.2">
      <c r="B27" s="28"/>
      <c r="C27" s="29" t="s">
        <v>15</v>
      </c>
      <c r="D27" s="28">
        <v>25</v>
      </c>
      <c r="E27" s="28">
        <v>24</v>
      </c>
      <c r="F27" s="28">
        <v>16.600000000000001</v>
      </c>
      <c r="G27" s="30">
        <v>19.511999999999997</v>
      </c>
      <c r="H27" s="30">
        <v>19.3</v>
      </c>
      <c r="I27" s="30">
        <v>5</v>
      </c>
      <c r="J27" s="31">
        <v>0.2</v>
      </c>
      <c r="K27" s="30">
        <v>20</v>
      </c>
    </row>
    <row r="28" spans="1:11" ht="16" thickBot="1" x14ac:dyDescent="0.25">
      <c r="B28" s="28"/>
      <c r="C28" s="33" t="s">
        <v>16</v>
      </c>
      <c r="D28" s="34">
        <v>49</v>
      </c>
      <c r="E28" s="35">
        <v>7.25</v>
      </c>
      <c r="F28" s="35">
        <v>2</v>
      </c>
      <c r="G28" s="35">
        <v>4.6093877551020412</v>
      </c>
      <c r="H28" s="35">
        <v>4.5</v>
      </c>
      <c r="I28" s="34">
        <v>0</v>
      </c>
      <c r="J28" s="36">
        <v>0</v>
      </c>
      <c r="K28" s="37">
        <v>2</v>
      </c>
    </row>
    <row r="29" spans="1:11" x14ac:dyDescent="0.2">
      <c r="A29" s="38">
        <v>2017</v>
      </c>
      <c r="B29" s="23"/>
      <c r="C29" s="24" t="s">
        <v>11</v>
      </c>
      <c r="D29" s="25">
        <v>5</v>
      </c>
      <c r="E29" s="25">
        <v>4</v>
      </c>
      <c r="F29" s="25">
        <v>2</v>
      </c>
      <c r="G29" s="25">
        <v>2.4</v>
      </c>
      <c r="H29" s="25">
        <v>2</v>
      </c>
      <c r="I29" s="25">
        <v>0</v>
      </c>
      <c r="J29" s="26">
        <v>0</v>
      </c>
      <c r="K29" s="25">
        <v>100</v>
      </c>
    </row>
    <row r="30" spans="1:11" x14ac:dyDescent="0.2">
      <c r="C30" s="29" t="s">
        <v>13</v>
      </c>
      <c r="D30" s="30">
        <v>12</v>
      </c>
      <c r="E30" s="30">
        <v>630</v>
      </c>
      <c r="F30" s="30">
        <v>290</v>
      </c>
      <c r="G30" s="30">
        <v>410</v>
      </c>
      <c r="H30" s="30">
        <v>375</v>
      </c>
      <c r="I30" s="30">
        <v>3</v>
      </c>
      <c r="J30" s="31">
        <v>0.25</v>
      </c>
      <c r="K30" s="30">
        <v>500</v>
      </c>
    </row>
    <row r="31" spans="1:11" x14ac:dyDescent="0.2">
      <c r="C31" s="29" t="s">
        <v>14</v>
      </c>
      <c r="D31" s="30">
        <v>12</v>
      </c>
      <c r="E31" s="30">
        <v>22</v>
      </c>
      <c r="F31" s="30">
        <v>3</v>
      </c>
      <c r="G31" s="30">
        <v>9.9166666666666661</v>
      </c>
      <c r="H31" s="30">
        <v>9.5</v>
      </c>
      <c r="I31" s="30">
        <v>1</v>
      </c>
      <c r="J31" s="31">
        <v>8.3333333333333329E-2</v>
      </c>
      <c r="K31" s="30">
        <v>20</v>
      </c>
    </row>
    <row r="32" spans="1:11" x14ac:dyDescent="0.2">
      <c r="C32" s="29" t="s">
        <v>15</v>
      </c>
      <c r="D32" s="28">
        <v>1</v>
      </c>
      <c r="E32" s="28">
        <v>18.399999999999999</v>
      </c>
      <c r="F32" s="28">
        <v>18.399999999999999</v>
      </c>
      <c r="G32" s="30">
        <v>18.399999999999999</v>
      </c>
      <c r="H32" s="30">
        <v>18.399999999999999</v>
      </c>
      <c r="I32" s="30">
        <v>0</v>
      </c>
      <c r="J32" s="31">
        <v>0</v>
      </c>
      <c r="K32" s="30">
        <v>20</v>
      </c>
    </row>
    <row r="33" spans="1:11" ht="16" thickBot="1" x14ac:dyDescent="0.25">
      <c r="A33" s="39"/>
      <c r="B33" s="39"/>
      <c r="C33" s="33" t="s">
        <v>16</v>
      </c>
      <c r="D33" s="34">
        <v>3</v>
      </c>
      <c r="E33" s="35">
        <v>6.5</v>
      </c>
      <c r="F33" s="35">
        <v>4.4400000000000004</v>
      </c>
      <c r="G33" s="35">
        <v>5.1466666666666674</v>
      </c>
      <c r="H33" s="35">
        <v>4.5</v>
      </c>
      <c r="I33" s="34">
        <v>0</v>
      </c>
      <c r="J33" s="36">
        <v>0</v>
      </c>
      <c r="K33" s="37">
        <v>2</v>
      </c>
    </row>
    <row r="34" spans="1:11" x14ac:dyDescent="0.2">
      <c r="C34" s="29"/>
      <c r="D34" s="30"/>
      <c r="E34" s="46"/>
      <c r="F34" s="46"/>
      <c r="G34" s="46"/>
      <c r="H34" s="46"/>
      <c r="I34" s="30"/>
      <c r="J34" s="31"/>
      <c r="K34" s="28"/>
    </row>
    <row r="35" spans="1:11" x14ac:dyDescent="0.2">
      <c r="A35" s="32" t="s">
        <v>17</v>
      </c>
      <c r="B35" s="32" t="s">
        <v>18</v>
      </c>
      <c r="C35" s="29" t="s">
        <v>11</v>
      </c>
      <c r="D35" s="28">
        <v>306</v>
      </c>
      <c r="E35" s="28">
        <v>198</v>
      </c>
      <c r="F35" s="28">
        <v>0</v>
      </c>
      <c r="G35" s="30">
        <v>5.7777777777777777</v>
      </c>
      <c r="H35" s="28">
        <v>2</v>
      </c>
      <c r="I35" s="28">
        <v>1</v>
      </c>
      <c r="J35" s="9">
        <v>3.2679738562091504E-3</v>
      </c>
      <c r="K35" s="28">
        <v>100</v>
      </c>
    </row>
    <row r="36" spans="1:11" x14ac:dyDescent="0.2">
      <c r="A36" s="32" t="s">
        <v>12</v>
      </c>
      <c r="C36" s="29" t="s">
        <v>13</v>
      </c>
      <c r="D36" s="28">
        <v>369</v>
      </c>
      <c r="E36" s="28">
        <v>1410</v>
      </c>
      <c r="F36" s="28">
        <v>180</v>
      </c>
      <c r="G36" s="30">
        <v>457.99457994579944</v>
      </c>
      <c r="H36" s="28">
        <v>430</v>
      </c>
      <c r="I36" s="28">
        <v>92</v>
      </c>
      <c r="J36" s="9">
        <v>0.24932249322493225</v>
      </c>
      <c r="K36" s="28">
        <v>500</v>
      </c>
    </row>
    <row r="37" spans="1:11" x14ac:dyDescent="0.2">
      <c r="C37" s="29" t="s">
        <v>14</v>
      </c>
      <c r="D37" s="28">
        <v>369</v>
      </c>
      <c r="E37" s="28">
        <v>125</v>
      </c>
      <c r="F37" s="28">
        <v>2</v>
      </c>
      <c r="G37" s="30">
        <v>14.127371273712738</v>
      </c>
      <c r="H37" s="28">
        <v>12</v>
      </c>
      <c r="I37" s="28">
        <v>61</v>
      </c>
      <c r="J37" s="9">
        <v>0.16531165311653118</v>
      </c>
      <c r="K37" s="28">
        <v>20</v>
      </c>
    </row>
    <row r="38" spans="1:11" x14ac:dyDescent="0.2">
      <c r="C38" s="29" t="s">
        <v>15</v>
      </c>
      <c r="D38" s="28">
        <v>23</v>
      </c>
      <c r="E38" s="28">
        <v>24</v>
      </c>
      <c r="F38" s="28">
        <v>16.600000000000001</v>
      </c>
      <c r="G38" s="30">
        <v>19.630434782608692</v>
      </c>
      <c r="H38" s="28">
        <v>19.399999999999999</v>
      </c>
      <c r="I38" s="28">
        <v>5</v>
      </c>
      <c r="J38" s="9">
        <v>0.21739130434782608</v>
      </c>
      <c r="K38" s="28">
        <v>20</v>
      </c>
    </row>
    <row r="39" spans="1:11" ht="16" thickBot="1" x14ac:dyDescent="0.25">
      <c r="A39" s="39"/>
      <c r="B39" s="39"/>
      <c r="C39" s="33" t="s">
        <v>16</v>
      </c>
      <c r="D39" s="37">
        <v>52</v>
      </c>
      <c r="E39" s="37">
        <v>7.25</v>
      </c>
      <c r="F39" s="37">
        <v>0</v>
      </c>
      <c r="G39" s="35">
        <v>4.4200000000000008</v>
      </c>
      <c r="H39" s="37">
        <v>4.3</v>
      </c>
      <c r="I39" s="37">
        <v>0</v>
      </c>
      <c r="J39" s="47">
        <v>0</v>
      </c>
      <c r="K39" s="37">
        <v>2</v>
      </c>
    </row>
    <row r="40" spans="1:11" x14ac:dyDescent="0.2">
      <c r="A40" s="48">
        <v>2015</v>
      </c>
      <c r="C40" s="29" t="s">
        <v>11</v>
      </c>
      <c r="D40" s="28">
        <v>8</v>
      </c>
      <c r="E40" s="28">
        <v>46</v>
      </c>
      <c r="F40" s="28">
        <v>2</v>
      </c>
      <c r="G40" s="30">
        <v>8.75</v>
      </c>
      <c r="H40" s="28">
        <v>2</v>
      </c>
      <c r="I40" s="28">
        <v>0</v>
      </c>
      <c r="J40" s="9">
        <v>0</v>
      </c>
      <c r="K40" s="28">
        <v>100</v>
      </c>
    </row>
    <row r="41" spans="1:11" x14ac:dyDescent="0.2">
      <c r="C41" s="29" t="s">
        <v>13</v>
      </c>
      <c r="D41" s="28">
        <v>12</v>
      </c>
      <c r="E41" s="28">
        <v>1410</v>
      </c>
      <c r="F41" s="28">
        <v>330</v>
      </c>
      <c r="G41" s="30">
        <v>506.66666666666669</v>
      </c>
      <c r="H41" s="28">
        <v>415</v>
      </c>
      <c r="I41" s="28">
        <v>3</v>
      </c>
      <c r="J41" s="9">
        <v>0.25</v>
      </c>
      <c r="K41" s="28">
        <v>500</v>
      </c>
    </row>
    <row r="42" spans="1:11" x14ac:dyDescent="0.2">
      <c r="C42" s="29" t="s">
        <v>14</v>
      </c>
      <c r="D42" s="28">
        <v>12</v>
      </c>
      <c r="E42" s="28">
        <v>21</v>
      </c>
      <c r="F42" s="28">
        <v>5</v>
      </c>
      <c r="G42" s="30">
        <v>9.8333333333333339</v>
      </c>
      <c r="H42" s="28">
        <v>9</v>
      </c>
      <c r="I42" s="28">
        <v>1</v>
      </c>
      <c r="J42" s="9">
        <v>8.3333333333333329E-2</v>
      </c>
      <c r="K42" s="28">
        <v>20</v>
      </c>
    </row>
    <row r="43" spans="1:11" x14ac:dyDescent="0.2">
      <c r="C43" s="29" t="s">
        <v>15</v>
      </c>
      <c r="D43" s="28">
        <v>1</v>
      </c>
      <c r="E43" s="28">
        <v>20.3</v>
      </c>
      <c r="F43" s="28">
        <v>20.3</v>
      </c>
      <c r="G43" s="30">
        <v>20.3</v>
      </c>
      <c r="H43" s="28">
        <v>20.3</v>
      </c>
      <c r="I43" s="28">
        <v>1</v>
      </c>
      <c r="J43" s="9">
        <v>1</v>
      </c>
      <c r="K43" s="28">
        <v>20</v>
      </c>
    </row>
    <row r="44" spans="1:11" ht="16" thickBot="1" x14ac:dyDescent="0.25">
      <c r="A44" s="39"/>
      <c r="B44" s="39"/>
      <c r="C44" s="33" t="s">
        <v>16</v>
      </c>
      <c r="D44" s="37">
        <v>4</v>
      </c>
      <c r="E44" s="37">
        <v>4.3</v>
      </c>
      <c r="F44" s="37">
        <v>3.1</v>
      </c>
      <c r="G44" s="35">
        <v>3.7925</v>
      </c>
      <c r="H44" s="35">
        <v>3.8849999999999998</v>
      </c>
      <c r="I44" s="37">
        <v>0</v>
      </c>
      <c r="J44" s="47">
        <v>0</v>
      </c>
      <c r="K44" s="37">
        <v>2</v>
      </c>
    </row>
    <row r="45" spans="1:11" ht="16" thickBot="1" x14ac:dyDescent="0.25">
      <c r="A45" s="40"/>
      <c r="B45" s="40"/>
      <c r="C45" s="41"/>
      <c r="D45" s="45"/>
      <c r="E45" s="45"/>
      <c r="F45" s="45"/>
      <c r="G45" s="43"/>
      <c r="H45" s="43"/>
      <c r="I45" s="45"/>
      <c r="J45" s="5"/>
      <c r="K45" s="45"/>
    </row>
    <row r="46" spans="1:11" x14ac:dyDescent="0.2">
      <c r="A46" s="32" t="s">
        <v>17</v>
      </c>
      <c r="B46" s="32" t="s">
        <v>18</v>
      </c>
      <c r="C46" s="29" t="s">
        <v>11</v>
      </c>
      <c r="D46" s="28">
        <v>298</v>
      </c>
      <c r="E46" s="28">
        <v>198</v>
      </c>
      <c r="F46" s="28">
        <v>0</v>
      </c>
      <c r="G46" s="30">
        <v>5.6979865771812079</v>
      </c>
      <c r="H46" s="28">
        <v>2</v>
      </c>
      <c r="I46" s="28">
        <v>1</v>
      </c>
      <c r="J46" s="6">
        <v>3.3557046979865771E-3</v>
      </c>
      <c r="K46" s="28">
        <v>100</v>
      </c>
    </row>
    <row r="47" spans="1:11" x14ac:dyDescent="0.2">
      <c r="A47" s="32" t="s">
        <v>12</v>
      </c>
      <c r="C47" s="29" t="s">
        <v>13</v>
      </c>
      <c r="D47" s="28">
        <v>357</v>
      </c>
      <c r="E47" s="28">
        <v>1150</v>
      </c>
      <c r="F47" s="28">
        <v>180</v>
      </c>
      <c r="G47" s="30">
        <v>456.35854341736695</v>
      </c>
      <c r="H47" s="28">
        <v>430</v>
      </c>
      <c r="I47" s="28">
        <v>89</v>
      </c>
      <c r="J47" s="6">
        <v>0.24929971988795518</v>
      </c>
      <c r="K47" s="28">
        <v>500</v>
      </c>
    </row>
    <row r="48" spans="1:11" x14ac:dyDescent="0.2">
      <c r="C48" s="29" t="s">
        <v>14</v>
      </c>
      <c r="D48" s="28">
        <v>357</v>
      </c>
      <c r="E48" s="28">
        <v>125</v>
      </c>
      <c r="F48" s="28">
        <v>2</v>
      </c>
      <c r="G48" s="30">
        <v>14.27170868347339</v>
      </c>
      <c r="H48" s="28">
        <v>12</v>
      </c>
      <c r="I48" s="28">
        <v>60</v>
      </c>
      <c r="J48" s="6">
        <v>0.16806722689075632</v>
      </c>
      <c r="K48" s="28">
        <v>20</v>
      </c>
    </row>
    <row r="49" spans="1:11" x14ac:dyDescent="0.2">
      <c r="C49" s="29" t="s">
        <v>15</v>
      </c>
      <c r="D49" s="28">
        <v>22</v>
      </c>
      <c r="E49" s="28">
        <v>24</v>
      </c>
      <c r="F49" s="28">
        <v>16.600000000000001</v>
      </c>
      <c r="G49" s="30">
        <v>19.599999999999998</v>
      </c>
      <c r="H49" s="28">
        <v>19.350000000000001</v>
      </c>
      <c r="I49" s="28">
        <v>4</v>
      </c>
      <c r="J49" s="6">
        <v>0.18181818181818182</v>
      </c>
      <c r="K49" s="28">
        <v>20</v>
      </c>
    </row>
    <row r="50" spans="1:11" ht="16" thickBot="1" x14ac:dyDescent="0.25">
      <c r="A50" s="39"/>
      <c r="B50" s="39"/>
      <c r="C50" s="33" t="s">
        <v>16</v>
      </c>
      <c r="D50" s="37">
        <v>40</v>
      </c>
      <c r="E50" s="37">
        <v>7.25</v>
      </c>
      <c r="F50" s="37">
        <v>2</v>
      </c>
      <c r="G50" s="35">
        <v>4.7087500000000002</v>
      </c>
      <c r="H50" s="37">
        <v>4.5</v>
      </c>
      <c r="I50" s="37">
        <v>0</v>
      </c>
      <c r="J50" s="7">
        <v>0</v>
      </c>
      <c r="K50" s="37">
        <v>2</v>
      </c>
    </row>
    <row r="51" spans="1:11" x14ac:dyDescent="0.2">
      <c r="A51" s="48">
        <v>2014</v>
      </c>
      <c r="C51" s="29" t="s">
        <v>11</v>
      </c>
      <c r="D51" s="28">
        <v>8</v>
      </c>
      <c r="E51" s="28">
        <v>6</v>
      </c>
      <c r="F51" s="28">
        <v>2</v>
      </c>
      <c r="G51" s="30">
        <v>3.5</v>
      </c>
      <c r="H51" s="28">
        <v>2</v>
      </c>
      <c r="I51" s="28">
        <v>0</v>
      </c>
      <c r="J51" s="6">
        <v>0</v>
      </c>
      <c r="K51" s="28">
        <v>100</v>
      </c>
    </row>
    <row r="52" spans="1:11" x14ac:dyDescent="0.2">
      <c r="C52" s="29" t="s">
        <v>13</v>
      </c>
      <c r="D52" s="28">
        <v>12</v>
      </c>
      <c r="E52" s="28">
        <v>720</v>
      </c>
      <c r="F52" s="28">
        <v>280</v>
      </c>
      <c r="G52" s="30">
        <v>478.33333333333331</v>
      </c>
      <c r="H52" s="28">
        <v>485</v>
      </c>
      <c r="I52" s="28">
        <v>2</v>
      </c>
      <c r="J52" s="6">
        <v>0.16666666666666666</v>
      </c>
      <c r="K52" s="28">
        <v>500</v>
      </c>
    </row>
    <row r="53" spans="1:11" x14ac:dyDescent="0.2">
      <c r="C53" s="29" t="s">
        <v>14</v>
      </c>
      <c r="D53" s="28">
        <v>12</v>
      </c>
      <c r="E53" s="28">
        <v>33</v>
      </c>
      <c r="F53" s="28">
        <v>9</v>
      </c>
      <c r="G53" s="30">
        <v>16.833333333333332</v>
      </c>
      <c r="H53" s="28">
        <v>16</v>
      </c>
      <c r="I53" s="28">
        <v>3</v>
      </c>
      <c r="J53" s="6">
        <v>0.25</v>
      </c>
      <c r="K53" s="28">
        <v>20</v>
      </c>
    </row>
    <row r="54" spans="1:11" x14ac:dyDescent="0.2">
      <c r="C54" s="29" t="s">
        <v>15</v>
      </c>
      <c r="D54" s="28">
        <v>1</v>
      </c>
      <c r="E54" s="28">
        <v>19.100000000000001</v>
      </c>
      <c r="F54" s="28">
        <v>19.100000000000001</v>
      </c>
      <c r="G54" s="30">
        <v>19.100000000000001</v>
      </c>
      <c r="H54" s="28">
        <v>19.100000000000001</v>
      </c>
      <c r="I54" s="28">
        <v>0</v>
      </c>
      <c r="J54" s="6">
        <v>0</v>
      </c>
      <c r="K54" s="28">
        <v>20</v>
      </c>
    </row>
    <row r="55" spans="1:11" x14ac:dyDescent="0.2">
      <c r="C55" s="29" t="s">
        <v>16</v>
      </c>
      <c r="D55" s="28">
        <v>4</v>
      </c>
      <c r="E55" s="28">
        <v>4.3</v>
      </c>
      <c r="F55" s="28">
        <v>2</v>
      </c>
      <c r="G55" s="46">
        <v>3.2875000000000001</v>
      </c>
      <c r="H55" s="46">
        <v>3.4249999999999998</v>
      </c>
      <c r="I55" s="28">
        <v>0</v>
      </c>
      <c r="J55" s="6">
        <v>0</v>
      </c>
      <c r="K55" s="28">
        <v>2</v>
      </c>
    </row>
    <row r="56" spans="1:11" ht="16" thickBot="1" x14ac:dyDescent="0.25">
      <c r="C56" s="29"/>
      <c r="D56" s="28"/>
      <c r="E56" s="28"/>
      <c r="F56" s="28"/>
      <c r="G56" s="46"/>
      <c r="H56" s="46"/>
      <c r="I56" s="28"/>
      <c r="J56" s="6"/>
      <c r="K56" s="28"/>
    </row>
    <row r="57" spans="1:11" x14ac:dyDescent="0.2">
      <c r="A57" s="22" t="s">
        <v>17</v>
      </c>
      <c r="B57" s="23" t="s">
        <v>18</v>
      </c>
      <c r="C57" s="24" t="s">
        <v>11</v>
      </c>
      <c r="D57" s="23">
        <v>290</v>
      </c>
      <c r="E57" s="23">
        <v>198</v>
      </c>
      <c r="F57" s="23">
        <v>0</v>
      </c>
      <c r="G57" s="25">
        <v>5.7586206896551726</v>
      </c>
      <c r="H57" s="25">
        <v>2</v>
      </c>
      <c r="I57" s="25">
        <v>1</v>
      </c>
      <c r="J57" s="26">
        <v>3.4482758620689655E-3</v>
      </c>
      <c r="K57" s="25">
        <v>100</v>
      </c>
    </row>
    <row r="58" spans="1:11" x14ac:dyDescent="0.2">
      <c r="A58" s="27" t="s">
        <v>12</v>
      </c>
      <c r="B58" s="28"/>
      <c r="C58" s="29" t="s">
        <v>13</v>
      </c>
      <c r="D58" s="28">
        <v>345</v>
      </c>
      <c r="E58" s="28">
        <v>1150</v>
      </c>
      <c r="F58" s="28">
        <v>180</v>
      </c>
      <c r="G58" s="30">
        <v>455.59420289855075</v>
      </c>
      <c r="H58" s="30">
        <v>430</v>
      </c>
      <c r="I58" s="30">
        <v>85</v>
      </c>
      <c r="J58" s="31">
        <v>0.24637681159420291</v>
      </c>
      <c r="K58" s="30">
        <v>500</v>
      </c>
    </row>
    <row r="59" spans="1:11" x14ac:dyDescent="0.2">
      <c r="B59" s="28"/>
      <c r="C59" s="29" t="s">
        <v>14</v>
      </c>
      <c r="D59" s="28">
        <v>345</v>
      </c>
      <c r="E59" s="28">
        <v>125</v>
      </c>
      <c r="F59" s="28">
        <v>2</v>
      </c>
      <c r="G59" s="30">
        <v>14.182608695652174</v>
      </c>
      <c r="H59" s="30">
        <v>12</v>
      </c>
      <c r="I59" s="30">
        <v>57</v>
      </c>
      <c r="J59" s="31">
        <v>0.16521739130434782</v>
      </c>
      <c r="K59" s="30">
        <v>20</v>
      </c>
    </row>
    <row r="60" spans="1:11" x14ac:dyDescent="0.2">
      <c r="B60" s="28"/>
      <c r="C60" s="29" t="s">
        <v>15</v>
      </c>
      <c r="D60" s="28">
        <v>21</v>
      </c>
      <c r="E60" s="28">
        <v>24</v>
      </c>
      <c r="F60" s="28">
        <v>16.600000000000001</v>
      </c>
      <c r="G60" s="30">
        <v>19.62380952380952</v>
      </c>
      <c r="H60" s="30">
        <v>19.399999999999999</v>
      </c>
      <c r="I60" s="30">
        <v>4</v>
      </c>
      <c r="J60" s="31">
        <v>0.19047619047619047</v>
      </c>
      <c r="K60" s="30">
        <v>20</v>
      </c>
    </row>
    <row r="61" spans="1:11" ht="16" thickBot="1" x14ac:dyDescent="0.25">
      <c r="B61" s="28"/>
      <c r="C61" s="33" t="s">
        <v>16</v>
      </c>
      <c r="D61" s="34">
        <v>40</v>
      </c>
      <c r="E61" s="35">
        <v>7.25</v>
      </c>
      <c r="F61" s="35">
        <v>2</v>
      </c>
      <c r="G61" s="35">
        <v>4.7087500000000002</v>
      </c>
      <c r="H61" s="35">
        <v>4.5</v>
      </c>
      <c r="I61" s="34">
        <v>0</v>
      </c>
      <c r="J61" s="36">
        <v>0</v>
      </c>
      <c r="K61" s="37">
        <v>2</v>
      </c>
    </row>
    <row r="62" spans="1:11" x14ac:dyDescent="0.2">
      <c r="A62" s="38">
        <v>2013</v>
      </c>
      <c r="B62" s="23"/>
      <c r="C62" s="24" t="s">
        <v>11</v>
      </c>
      <c r="D62" s="25">
        <v>8</v>
      </c>
      <c r="E62" s="25">
        <v>20</v>
      </c>
      <c r="F62" s="25">
        <v>2</v>
      </c>
      <c r="G62" s="25">
        <v>5</v>
      </c>
      <c r="H62" s="25">
        <v>2</v>
      </c>
      <c r="I62" s="25">
        <v>0</v>
      </c>
      <c r="J62" s="26">
        <v>0</v>
      </c>
      <c r="K62" s="25">
        <v>100</v>
      </c>
    </row>
    <row r="63" spans="1:11" x14ac:dyDescent="0.2">
      <c r="C63" s="29" t="s">
        <v>13</v>
      </c>
      <c r="D63" s="30">
        <v>12</v>
      </c>
      <c r="E63" s="30">
        <v>590</v>
      </c>
      <c r="F63" s="30">
        <v>350</v>
      </c>
      <c r="G63" s="30">
        <v>401.66666666666669</v>
      </c>
      <c r="H63" s="30">
        <v>375</v>
      </c>
      <c r="I63" s="30">
        <v>1</v>
      </c>
      <c r="J63" s="31">
        <v>8.3333333333333329E-2</v>
      </c>
      <c r="K63" s="30">
        <v>500</v>
      </c>
    </row>
    <row r="64" spans="1:11" x14ac:dyDescent="0.2">
      <c r="C64" s="29" t="s">
        <v>14</v>
      </c>
      <c r="D64" s="30">
        <v>12</v>
      </c>
      <c r="E64" s="30">
        <v>125</v>
      </c>
      <c r="F64" s="30">
        <v>5</v>
      </c>
      <c r="G64" s="30">
        <v>22.166666666666668</v>
      </c>
      <c r="H64" s="30">
        <v>12.5</v>
      </c>
      <c r="I64" s="30">
        <v>2</v>
      </c>
      <c r="J64" s="31">
        <v>0.16666666666666666</v>
      </c>
      <c r="K64" s="30">
        <v>20</v>
      </c>
    </row>
    <row r="65" spans="1:11" x14ac:dyDescent="0.2">
      <c r="C65" s="29" t="s">
        <v>15</v>
      </c>
      <c r="D65" s="28">
        <v>1</v>
      </c>
      <c r="E65" s="28">
        <v>24</v>
      </c>
      <c r="F65" s="28">
        <v>24</v>
      </c>
      <c r="G65" s="30">
        <v>24</v>
      </c>
      <c r="H65" s="30">
        <v>24</v>
      </c>
      <c r="I65" s="30">
        <v>1</v>
      </c>
      <c r="J65" s="31">
        <v>1</v>
      </c>
      <c r="K65" s="30">
        <v>20</v>
      </c>
    </row>
    <row r="66" spans="1:11" ht="16" thickBot="1" x14ac:dyDescent="0.25">
      <c r="A66" s="39"/>
      <c r="B66" s="39"/>
      <c r="C66" s="33" t="s">
        <v>16</v>
      </c>
      <c r="D66" s="34">
        <v>4</v>
      </c>
      <c r="E66" s="35">
        <v>5.5</v>
      </c>
      <c r="F66" s="35">
        <v>4.25</v>
      </c>
      <c r="G66" s="35">
        <v>4.88</v>
      </c>
      <c r="H66" s="35">
        <v>4.9000000000000004</v>
      </c>
      <c r="I66" s="34">
        <v>0</v>
      </c>
      <c r="J66" s="36">
        <v>0</v>
      </c>
      <c r="K66" s="37">
        <v>2</v>
      </c>
    </row>
    <row r="67" spans="1:11" ht="16" thickBot="1" x14ac:dyDescent="0.25">
      <c r="C67" s="29"/>
      <c r="D67" s="30"/>
      <c r="E67" s="46"/>
      <c r="F67" s="46"/>
      <c r="G67" s="46"/>
      <c r="H67" s="46"/>
      <c r="I67" s="30"/>
      <c r="J67" s="31"/>
      <c r="K67" s="28"/>
    </row>
    <row r="68" spans="1:11" x14ac:dyDescent="0.2">
      <c r="A68" s="22" t="s">
        <v>17</v>
      </c>
      <c r="B68" s="23" t="s">
        <v>18</v>
      </c>
      <c r="C68" s="24" t="s">
        <v>11</v>
      </c>
      <c r="D68" s="23">
        <v>282</v>
      </c>
      <c r="E68" s="23">
        <v>198</v>
      </c>
      <c r="F68" s="23">
        <v>0</v>
      </c>
      <c r="G68" s="25">
        <v>5.7801418439716308</v>
      </c>
      <c r="H68" s="25">
        <v>2</v>
      </c>
      <c r="I68" s="25">
        <v>1</v>
      </c>
      <c r="J68" s="26">
        <v>3.5460992907801418E-3</v>
      </c>
      <c r="K68" s="25">
        <v>100</v>
      </c>
    </row>
    <row r="69" spans="1:11" x14ac:dyDescent="0.2">
      <c r="A69" s="27" t="s">
        <v>12</v>
      </c>
      <c r="B69" s="28"/>
      <c r="C69" s="29" t="s">
        <v>13</v>
      </c>
      <c r="D69" s="28">
        <v>333</v>
      </c>
      <c r="E69" s="28">
        <v>1150</v>
      </c>
      <c r="F69" s="28">
        <v>180</v>
      </c>
      <c r="G69" s="30">
        <v>457.53753753753756</v>
      </c>
      <c r="H69" s="30">
        <v>430</v>
      </c>
      <c r="I69" s="30">
        <v>84</v>
      </c>
      <c r="J69" s="31">
        <v>0.25225225225225223</v>
      </c>
      <c r="K69" s="30">
        <v>500</v>
      </c>
    </row>
    <row r="70" spans="1:11" x14ac:dyDescent="0.2">
      <c r="B70" s="28"/>
      <c r="C70" s="29" t="s">
        <v>14</v>
      </c>
      <c r="D70" s="28">
        <v>333</v>
      </c>
      <c r="E70" s="28">
        <v>50</v>
      </c>
      <c r="F70" s="28">
        <v>2</v>
      </c>
      <c r="G70" s="30">
        <v>13.894894894894895</v>
      </c>
      <c r="H70" s="30">
        <v>12</v>
      </c>
      <c r="I70" s="30">
        <v>55</v>
      </c>
      <c r="J70" s="31">
        <v>0.16516516516516516</v>
      </c>
      <c r="K70" s="30">
        <v>20</v>
      </c>
    </row>
    <row r="71" spans="1:11" x14ac:dyDescent="0.2">
      <c r="B71" s="28"/>
      <c r="C71" s="29" t="s">
        <v>15</v>
      </c>
      <c r="D71" s="28">
        <v>20</v>
      </c>
      <c r="E71" s="28">
        <v>24</v>
      </c>
      <c r="F71" s="28">
        <v>16.600000000000001</v>
      </c>
      <c r="G71" s="30">
        <v>19.404999999999994</v>
      </c>
      <c r="H71" s="30">
        <v>19.350000000000001</v>
      </c>
      <c r="I71" s="30">
        <v>3</v>
      </c>
      <c r="J71" s="31">
        <v>0.15</v>
      </c>
      <c r="K71" s="30">
        <v>20</v>
      </c>
    </row>
    <row r="72" spans="1:11" ht="16" thickBot="1" x14ac:dyDescent="0.25">
      <c r="B72" s="28"/>
      <c r="C72" s="33" t="s">
        <v>16</v>
      </c>
      <c r="D72" s="34">
        <v>32</v>
      </c>
      <c r="E72" s="35">
        <v>7.25</v>
      </c>
      <c r="F72" s="35">
        <v>2.75</v>
      </c>
      <c r="G72" s="35">
        <v>4.8656249999999996</v>
      </c>
      <c r="H72" s="35">
        <v>4.625</v>
      </c>
      <c r="I72" s="34">
        <v>0</v>
      </c>
      <c r="J72" s="36">
        <v>0</v>
      </c>
      <c r="K72" s="37">
        <v>2</v>
      </c>
    </row>
    <row r="73" spans="1:11" x14ac:dyDescent="0.2">
      <c r="A73" s="38">
        <v>2012</v>
      </c>
      <c r="B73" s="23"/>
      <c r="C73" s="24" t="s">
        <v>11</v>
      </c>
      <c r="D73" s="25">
        <v>11</v>
      </c>
      <c r="E73" s="25">
        <v>12</v>
      </c>
      <c r="F73" s="25">
        <v>2</v>
      </c>
      <c r="G73" s="25">
        <v>4.2857142857142856</v>
      </c>
      <c r="H73" s="25">
        <v>2</v>
      </c>
      <c r="I73" s="25">
        <v>0</v>
      </c>
      <c r="J73" s="26">
        <v>0</v>
      </c>
      <c r="K73" s="25">
        <v>100</v>
      </c>
    </row>
    <row r="74" spans="1:11" x14ac:dyDescent="0.2">
      <c r="C74" s="29" t="s">
        <v>13</v>
      </c>
      <c r="D74" s="30">
        <v>11</v>
      </c>
      <c r="E74" s="30">
        <v>530</v>
      </c>
      <c r="F74" s="30">
        <v>180</v>
      </c>
      <c r="G74" s="30">
        <v>313.63636363636363</v>
      </c>
      <c r="H74" s="30">
        <v>330</v>
      </c>
      <c r="I74" s="30">
        <v>1</v>
      </c>
      <c r="J74" s="31">
        <v>9.0909090909090912E-2</v>
      </c>
      <c r="K74" s="30">
        <v>500</v>
      </c>
    </row>
    <row r="75" spans="1:11" x14ac:dyDescent="0.2">
      <c r="C75" s="29" t="s">
        <v>14</v>
      </c>
      <c r="D75" s="30">
        <v>11</v>
      </c>
      <c r="E75" s="30">
        <v>18</v>
      </c>
      <c r="F75" s="30">
        <v>7</v>
      </c>
      <c r="G75" s="30">
        <v>10.636363636363637</v>
      </c>
      <c r="H75" s="30">
        <v>9</v>
      </c>
      <c r="I75" s="30">
        <v>0</v>
      </c>
      <c r="J75" s="31">
        <v>0</v>
      </c>
      <c r="K75" s="30">
        <v>20</v>
      </c>
    </row>
    <row r="76" spans="1:11" x14ac:dyDescent="0.2">
      <c r="C76" s="29" t="s">
        <v>15</v>
      </c>
      <c r="D76" s="28">
        <v>1</v>
      </c>
      <c r="E76" s="28">
        <v>21.2</v>
      </c>
      <c r="F76" s="28">
        <v>21.2</v>
      </c>
      <c r="G76" s="30">
        <v>21.2</v>
      </c>
      <c r="H76" s="30">
        <v>21.2</v>
      </c>
      <c r="I76" s="30">
        <v>1</v>
      </c>
      <c r="J76" s="31">
        <v>1</v>
      </c>
      <c r="K76" s="30">
        <v>20</v>
      </c>
    </row>
    <row r="77" spans="1:11" ht="16" thickBot="1" x14ac:dyDescent="0.25">
      <c r="A77" s="39"/>
      <c r="B77" s="39"/>
      <c r="C77" s="33" t="s">
        <v>16</v>
      </c>
      <c r="D77" s="34">
        <v>4</v>
      </c>
      <c r="E77" s="35">
        <v>5.2</v>
      </c>
      <c r="F77" s="35">
        <v>3.5</v>
      </c>
      <c r="G77" s="35">
        <v>4.3499999999999996</v>
      </c>
      <c r="H77" s="35">
        <v>4.3499999999999996</v>
      </c>
      <c r="I77" s="34">
        <v>0</v>
      </c>
      <c r="J77" s="36">
        <v>0</v>
      </c>
      <c r="K77" s="37">
        <v>2</v>
      </c>
    </row>
    <row r="78" spans="1:11" ht="16" thickBot="1" x14ac:dyDescent="0.25">
      <c r="C78" s="29"/>
      <c r="D78" s="30"/>
      <c r="E78" s="46"/>
      <c r="F78" s="46"/>
      <c r="G78" s="46"/>
      <c r="H78" s="46"/>
      <c r="I78" s="30"/>
      <c r="J78" s="31"/>
      <c r="K78" s="28"/>
    </row>
    <row r="79" spans="1:11" x14ac:dyDescent="0.2">
      <c r="A79" s="22" t="str">
        <f>+'[1]Lab Results'!$A$1</f>
        <v>Pike Lake</v>
      </c>
      <c r="B79" s="23" t="str">
        <f>+'[1]Lab Results'!$A$2</f>
        <v>RVL-01</v>
      </c>
      <c r="C79" s="24" t="s">
        <v>11</v>
      </c>
      <c r="D79" s="28">
        <v>275</v>
      </c>
      <c r="E79" s="28">
        <v>198</v>
      </c>
      <c r="F79" s="28">
        <v>0</v>
      </c>
      <c r="G79" s="30">
        <v>5.8181818181818183</v>
      </c>
      <c r="H79" s="28">
        <v>2</v>
      </c>
      <c r="I79" s="28">
        <v>1</v>
      </c>
      <c r="J79" s="9">
        <v>3.6363636363636364E-3</v>
      </c>
      <c r="K79" s="28">
        <v>100</v>
      </c>
    </row>
    <row r="80" spans="1:11" x14ac:dyDescent="0.2">
      <c r="A80" s="27" t="s">
        <v>12</v>
      </c>
      <c r="B80" s="28"/>
      <c r="C80" s="29" t="s">
        <v>13</v>
      </c>
      <c r="D80" s="28">
        <v>322</v>
      </c>
      <c r="E80" s="28">
        <v>1150</v>
      </c>
      <c r="F80" s="28">
        <v>290</v>
      </c>
      <c r="G80" s="30">
        <v>462.45341614906835</v>
      </c>
      <c r="H80" s="28">
        <v>430</v>
      </c>
      <c r="I80" s="28">
        <v>83</v>
      </c>
      <c r="J80" s="9">
        <v>0.25776397515527949</v>
      </c>
      <c r="K80" s="28">
        <v>500</v>
      </c>
    </row>
    <row r="81" spans="1:11" x14ac:dyDescent="0.2">
      <c r="B81" s="28"/>
      <c r="C81" s="29" t="s">
        <v>14</v>
      </c>
      <c r="D81" s="28">
        <v>322</v>
      </c>
      <c r="E81" s="28">
        <v>50</v>
      </c>
      <c r="F81" s="28">
        <v>2</v>
      </c>
      <c r="G81" s="30">
        <v>14.006211180124224</v>
      </c>
      <c r="H81" s="28">
        <v>12</v>
      </c>
      <c r="I81" s="28">
        <v>55</v>
      </c>
      <c r="J81" s="9">
        <v>0.17080745341614906</v>
      </c>
      <c r="K81" s="28">
        <v>20</v>
      </c>
    </row>
    <row r="82" spans="1:11" x14ac:dyDescent="0.2">
      <c r="B82" s="28"/>
      <c r="C82" s="29" t="s">
        <v>15</v>
      </c>
      <c r="D82" s="28">
        <v>19</v>
      </c>
      <c r="E82" s="28">
        <v>24</v>
      </c>
      <c r="F82" s="46">
        <v>16.600000000000001</v>
      </c>
      <c r="G82" s="30">
        <v>19.31052631578947</v>
      </c>
      <c r="H82" s="28">
        <v>19.3</v>
      </c>
      <c r="I82" s="28">
        <v>2</v>
      </c>
      <c r="J82" s="9">
        <v>0.10526315789473684</v>
      </c>
      <c r="K82" s="28">
        <v>20</v>
      </c>
    </row>
    <row r="83" spans="1:11" ht="16" thickBot="1" x14ac:dyDescent="0.25">
      <c r="B83" s="28"/>
      <c r="C83" s="33" t="s">
        <v>16</v>
      </c>
      <c r="D83" s="37">
        <v>34</v>
      </c>
      <c r="E83" s="35">
        <v>7.25</v>
      </c>
      <c r="F83" s="35">
        <v>2.75</v>
      </c>
      <c r="G83" s="35">
        <v>4.8352941176470585</v>
      </c>
      <c r="H83" s="37">
        <v>4.625</v>
      </c>
      <c r="I83" s="37">
        <v>0</v>
      </c>
      <c r="J83" s="47">
        <v>0</v>
      </c>
      <c r="K83" s="37">
        <v>2</v>
      </c>
    </row>
    <row r="84" spans="1:11" x14ac:dyDescent="0.2">
      <c r="A84" s="38">
        <v>2011</v>
      </c>
      <c r="B84" s="23"/>
      <c r="C84" s="24" t="s">
        <v>11</v>
      </c>
      <c r="D84" s="28">
        <v>19</v>
      </c>
      <c r="E84" s="28">
        <v>28</v>
      </c>
      <c r="F84" s="28">
        <v>0</v>
      </c>
      <c r="G84" s="30">
        <v>6.75</v>
      </c>
      <c r="H84" s="28">
        <v>5</v>
      </c>
      <c r="I84" s="28">
        <v>0</v>
      </c>
      <c r="J84" s="9">
        <v>0</v>
      </c>
      <c r="K84" s="28">
        <v>100</v>
      </c>
    </row>
    <row r="85" spans="1:11" x14ac:dyDescent="0.2">
      <c r="C85" s="29" t="s">
        <v>13</v>
      </c>
      <c r="D85" s="28">
        <v>19</v>
      </c>
      <c r="E85" s="28">
        <v>590</v>
      </c>
      <c r="F85" s="28">
        <v>300</v>
      </c>
      <c r="G85" s="30">
        <v>391.05263157894734</v>
      </c>
      <c r="H85" s="28">
        <v>370</v>
      </c>
      <c r="I85" s="28">
        <v>2</v>
      </c>
      <c r="J85" s="9">
        <v>0.10526315789473684</v>
      </c>
      <c r="K85" s="28">
        <v>500</v>
      </c>
    </row>
    <row r="86" spans="1:11" x14ac:dyDescent="0.2">
      <c r="C86" s="29" t="s">
        <v>14</v>
      </c>
      <c r="D86" s="28">
        <v>19</v>
      </c>
      <c r="E86" s="28">
        <v>31</v>
      </c>
      <c r="F86" s="28">
        <v>11</v>
      </c>
      <c r="G86" s="30">
        <v>16.473684210526315</v>
      </c>
      <c r="H86" s="28">
        <v>15</v>
      </c>
      <c r="I86" s="28">
        <v>3</v>
      </c>
      <c r="J86" s="9">
        <v>0.15789473684210525</v>
      </c>
      <c r="K86" s="28">
        <v>20</v>
      </c>
    </row>
    <row r="87" spans="1:11" x14ac:dyDescent="0.2">
      <c r="C87" s="29" t="s">
        <v>15</v>
      </c>
      <c r="D87" s="28">
        <v>1</v>
      </c>
      <c r="E87" s="28">
        <v>19.399999999999999</v>
      </c>
      <c r="F87" s="28">
        <v>19.399999999999999</v>
      </c>
      <c r="G87" s="30">
        <v>19.399999999999999</v>
      </c>
      <c r="H87" s="28">
        <v>19.399999999999999</v>
      </c>
      <c r="I87" s="28">
        <v>0</v>
      </c>
      <c r="J87" s="9">
        <v>0</v>
      </c>
      <c r="K87" s="28">
        <v>20</v>
      </c>
    </row>
    <row r="88" spans="1:11" ht="16" thickBot="1" x14ac:dyDescent="0.25">
      <c r="A88" s="39"/>
      <c r="B88" s="39"/>
      <c r="C88" s="33" t="s">
        <v>16</v>
      </c>
      <c r="D88" s="28">
        <v>4</v>
      </c>
      <c r="E88" s="28">
        <v>4.5</v>
      </c>
      <c r="F88" s="28">
        <v>3</v>
      </c>
      <c r="G88" s="46">
        <v>3.6666666666666665</v>
      </c>
      <c r="H88" s="28">
        <v>3.5</v>
      </c>
      <c r="I88" s="28">
        <v>0</v>
      </c>
      <c r="J88" s="9">
        <v>0</v>
      </c>
      <c r="K88" s="28">
        <v>2</v>
      </c>
    </row>
    <row r="89" spans="1:11" ht="16" thickBot="1" x14ac:dyDescent="0.25">
      <c r="C89" s="29"/>
      <c r="D89" s="28"/>
      <c r="E89" s="28"/>
      <c r="F89" s="28"/>
      <c r="G89" s="46"/>
      <c r="H89" s="28"/>
      <c r="I89" s="28"/>
      <c r="J89" s="9"/>
      <c r="K89" s="28"/>
    </row>
    <row r="90" spans="1:11" x14ac:dyDescent="0.2">
      <c r="A90" s="22" t="s">
        <v>17</v>
      </c>
      <c r="B90" s="23" t="s">
        <v>18</v>
      </c>
      <c r="C90" s="24" t="s">
        <v>11</v>
      </c>
      <c r="D90" s="23">
        <v>259</v>
      </c>
      <c r="E90" s="23">
        <v>198</v>
      </c>
      <c r="F90" s="23">
        <v>0</v>
      </c>
      <c r="G90" s="25">
        <v>5.7606177606177607</v>
      </c>
      <c r="H90" s="25">
        <v>2</v>
      </c>
      <c r="I90" s="25">
        <v>1</v>
      </c>
      <c r="J90" s="26">
        <v>3.8610038610038611E-3</v>
      </c>
      <c r="K90" s="25">
        <v>100</v>
      </c>
    </row>
    <row r="91" spans="1:11" x14ac:dyDescent="0.2">
      <c r="A91" s="27" t="s">
        <v>19</v>
      </c>
      <c r="B91" s="28"/>
      <c r="C91" s="29" t="s">
        <v>13</v>
      </c>
      <c r="D91" s="28">
        <v>303</v>
      </c>
      <c r="E91" s="28">
        <v>1150</v>
      </c>
      <c r="F91" s="28">
        <v>290</v>
      </c>
      <c r="G91" s="30">
        <v>466.93069306930693</v>
      </c>
      <c r="H91" s="30">
        <v>430</v>
      </c>
      <c r="I91" s="30">
        <v>81</v>
      </c>
      <c r="J91" s="31">
        <v>0.26732673267326734</v>
      </c>
      <c r="K91" s="30">
        <v>500</v>
      </c>
    </row>
    <row r="92" spans="1:11" x14ac:dyDescent="0.2">
      <c r="B92" s="28"/>
      <c r="C92" s="29" t="s">
        <v>14</v>
      </c>
      <c r="D92" s="28">
        <v>303</v>
      </c>
      <c r="E92" s="28">
        <v>50</v>
      </c>
      <c r="F92" s="28">
        <v>2</v>
      </c>
      <c r="G92" s="30">
        <v>13.851485148514852</v>
      </c>
      <c r="H92" s="30">
        <v>12</v>
      </c>
      <c r="I92" s="30">
        <v>51</v>
      </c>
      <c r="J92" s="31">
        <v>0.16831683168316833</v>
      </c>
      <c r="K92" s="30">
        <v>20</v>
      </c>
    </row>
    <row r="93" spans="1:11" x14ac:dyDescent="0.2">
      <c r="B93" s="28"/>
      <c r="C93" s="29" t="s">
        <v>15</v>
      </c>
      <c r="D93" s="28">
        <v>18</v>
      </c>
      <c r="E93" s="28">
        <v>24</v>
      </c>
      <c r="F93" s="28">
        <v>16.600000000000001</v>
      </c>
      <c r="G93" s="30">
        <v>19.305555555555554</v>
      </c>
      <c r="H93" s="30">
        <v>19.200000000000003</v>
      </c>
      <c r="I93" s="30">
        <v>2</v>
      </c>
      <c r="J93" s="31">
        <v>0.1111111111111111</v>
      </c>
      <c r="K93" s="30">
        <v>20</v>
      </c>
    </row>
    <row r="94" spans="1:11" ht="16" thickBot="1" x14ac:dyDescent="0.25">
      <c r="B94" s="28"/>
      <c r="C94" s="33" t="s">
        <v>16</v>
      </c>
      <c r="D94" s="34">
        <v>24</v>
      </c>
      <c r="E94" s="35">
        <v>7.25</v>
      </c>
      <c r="F94" s="35">
        <v>2.75</v>
      </c>
      <c r="G94" s="35">
        <v>5.041666666666667</v>
      </c>
      <c r="H94" s="35">
        <v>4.75</v>
      </c>
      <c r="I94" s="34">
        <v>0</v>
      </c>
      <c r="J94" s="36">
        <v>0</v>
      </c>
      <c r="K94" s="37">
        <v>2</v>
      </c>
    </row>
    <row r="95" spans="1:11" x14ac:dyDescent="0.2">
      <c r="A95" s="38">
        <v>2010</v>
      </c>
      <c r="B95" s="23"/>
      <c r="C95" s="24" t="s">
        <v>11</v>
      </c>
      <c r="D95" s="25">
        <v>12</v>
      </c>
      <c r="E95" s="25">
        <v>9</v>
      </c>
      <c r="F95" s="25">
        <v>0</v>
      </c>
      <c r="G95" s="25">
        <v>3.125</v>
      </c>
      <c r="H95" s="25">
        <v>2.5</v>
      </c>
      <c r="I95" s="25">
        <v>0</v>
      </c>
      <c r="J95" s="26">
        <v>0</v>
      </c>
      <c r="K95" s="25">
        <v>100</v>
      </c>
    </row>
    <row r="96" spans="1:11" x14ac:dyDescent="0.2">
      <c r="C96" s="29" t="s">
        <v>13</v>
      </c>
      <c r="D96" s="30">
        <v>12</v>
      </c>
      <c r="E96" s="30">
        <v>640</v>
      </c>
      <c r="F96" s="30">
        <v>290</v>
      </c>
      <c r="G96" s="30">
        <v>369.16666666666669</v>
      </c>
      <c r="H96" s="30">
        <v>330</v>
      </c>
      <c r="I96" s="30">
        <v>2</v>
      </c>
      <c r="J96" s="31">
        <v>0.16666666666666666</v>
      </c>
      <c r="K96" s="30">
        <v>500</v>
      </c>
    </row>
    <row r="97" spans="1:11" x14ac:dyDescent="0.2">
      <c r="C97" s="29" t="s">
        <v>14</v>
      </c>
      <c r="D97" s="30">
        <v>12</v>
      </c>
      <c r="E97" s="30">
        <v>23</v>
      </c>
      <c r="F97" s="30">
        <v>2</v>
      </c>
      <c r="G97" s="30">
        <v>8.75</v>
      </c>
      <c r="H97" s="30">
        <v>9.5</v>
      </c>
      <c r="I97" s="30">
        <v>1</v>
      </c>
      <c r="J97" s="31">
        <v>8.3333333333333329E-2</v>
      </c>
      <c r="K97" s="30">
        <v>20</v>
      </c>
    </row>
    <row r="98" spans="1:11" x14ac:dyDescent="0.2">
      <c r="C98" s="29" t="s">
        <v>15</v>
      </c>
      <c r="D98" s="28">
        <v>1</v>
      </c>
      <c r="E98" s="28">
        <v>18.3</v>
      </c>
      <c r="F98" s="28">
        <v>18.3</v>
      </c>
      <c r="G98" s="30">
        <v>18.3</v>
      </c>
      <c r="H98" s="30">
        <v>18.3</v>
      </c>
      <c r="I98" s="30">
        <v>0</v>
      </c>
      <c r="J98" s="31">
        <v>0</v>
      </c>
      <c r="K98" s="30">
        <v>20</v>
      </c>
    </row>
    <row r="99" spans="1:11" ht="16" thickBot="1" x14ac:dyDescent="0.25">
      <c r="A99" s="39"/>
      <c r="B99" s="39"/>
      <c r="C99" s="33" t="s">
        <v>16</v>
      </c>
      <c r="D99" s="34">
        <v>4</v>
      </c>
      <c r="E99" s="35">
        <v>6.5</v>
      </c>
      <c r="F99" s="35">
        <v>2.75</v>
      </c>
      <c r="G99" s="35">
        <v>4.5</v>
      </c>
      <c r="H99" s="35">
        <v>4.375</v>
      </c>
      <c r="I99" s="34">
        <v>0</v>
      </c>
      <c r="J99" s="36">
        <v>0</v>
      </c>
      <c r="K99" s="37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351D0-C3AC-4694-B826-2A3EE702F159}">
  <dimension ref="A1:H25"/>
  <sheetViews>
    <sheetView tabSelected="1" topLeftCell="A2" workbookViewId="0">
      <selection activeCell="G12" sqref="G12"/>
    </sheetView>
  </sheetViews>
  <sheetFormatPr baseColWidth="10" defaultColWidth="8.83203125" defaultRowHeight="15" x14ac:dyDescent="0.2"/>
  <cols>
    <col min="1" max="1" width="9.33203125" bestFit="1" customWidth="1"/>
    <col min="7" max="7" width="11.5" bestFit="1" customWidth="1"/>
  </cols>
  <sheetData>
    <row r="1" spans="1:8" x14ac:dyDescent="0.2">
      <c r="A1" s="10" t="s">
        <v>17</v>
      </c>
      <c r="C1" s="8"/>
      <c r="D1" s="1"/>
      <c r="E1" s="11" t="s">
        <v>20</v>
      </c>
      <c r="F1" s="11" t="s">
        <v>21</v>
      </c>
      <c r="G1" s="1"/>
      <c r="H1" s="3"/>
    </row>
    <row r="2" spans="1:8" x14ac:dyDescent="0.2">
      <c r="A2" s="8">
        <v>2019</v>
      </c>
      <c r="B2" s="8"/>
      <c r="C2" s="8"/>
      <c r="D2" s="1"/>
      <c r="E2" s="11" t="s">
        <v>22</v>
      </c>
      <c r="F2" s="12" t="s">
        <v>23</v>
      </c>
      <c r="G2" s="11" t="s">
        <v>21</v>
      </c>
      <c r="H2" s="13" t="s">
        <v>24</v>
      </c>
    </row>
    <row r="3" spans="1:8" x14ac:dyDescent="0.2">
      <c r="A3" s="10"/>
      <c r="B3" s="8"/>
      <c r="C3" s="8"/>
      <c r="D3" s="11" t="s">
        <v>25</v>
      </c>
      <c r="E3" s="11" t="s">
        <v>26</v>
      </c>
      <c r="F3" s="11" t="s">
        <v>27</v>
      </c>
      <c r="G3" s="11" t="s">
        <v>28</v>
      </c>
      <c r="H3" s="13"/>
    </row>
    <row r="4" spans="1:8" x14ac:dyDescent="0.2">
      <c r="A4" s="10"/>
      <c r="B4" s="8"/>
      <c r="C4" s="8"/>
      <c r="D4" s="12" t="s">
        <v>29</v>
      </c>
      <c r="E4" s="11" t="s">
        <v>30</v>
      </c>
      <c r="F4" s="11" t="s">
        <v>31</v>
      </c>
      <c r="G4" s="11" t="s">
        <v>31</v>
      </c>
      <c r="H4" s="11" t="s">
        <v>30</v>
      </c>
    </row>
    <row r="5" spans="1:8" x14ac:dyDescent="0.2">
      <c r="B5" s="10"/>
      <c r="C5" s="14" t="s">
        <v>32</v>
      </c>
      <c r="D5" s="2">
        <f>COUNT(D14:D65498)</f>
        <v>5</v>
      </c>
      <c r="E5" s="2">
        <f>COUNT(E14:E26)</f>
        <v>1</v>
      </c>
      <c r="F5" s="2">
        <f>COUNT(F14:F65498)</f>
        <v>12</v>
      </c>
      <c r="G5" s="2">
        <f t="shared" ref="G5:H5" si="0">COUNT(G14:G65536)</f>
        <v>12</v>
      </c>
      <c r="H5" s="1">
        <f t="shared" si="0"/>
        <v>1</v>
      </c>
    </row>
    <row r="6" spans="1:8" x14ac:dyDescent="0.2">
      <c r="B6" s="10"/>
      <c r="C6" s="14" t="s">
        <v>33</v>
      </c>
      <c r="D6" s="2">
        <f>MAX(D14:D65498)</f>
        <v>6</v>
      </c>
      <c r="E6" s="2"/>
      <c r="F6" s="2">
        <f t="shared" ref="F6:H6" si="1">MAX(F14:F65536)</f>
        <v>450</v>
      </c>
      <c r="G6" s="2">
        <f t="shared" si="1"/>
        <v>21</v>
      </c>
      <c r="H6" s="4">
        <f t="shared" si="1"/>
        <v>17.2</v>
      </c>
    </row>
    <row r="7" spans="1:8" x14ac:dyDescent="0.2">
      <c r="B7" s="10"/>
      <c r="C7" s="14" t="s">
        <v>34</v>
      </c>
      <c r="D7" s="2">
        <f>MIN(D14:D65498)</f>
        <v>1</v>
      </c>
      <c r="E7" s="2"/>
      <c r="F7" s="2">
        <f t="shared" ref="F7:H7" si="2">MIN(F14:F65536)</f>
        <v>300</v>
      </c>
      <c r="G7" s="2">
        <f t="shared" si="2"/>
        <v>2</v>
      </c>
      <c r="H7" s="4">
        <f t="shared" si="2"/>
        <v>17.2</v>
      </c>
    </row>
    <row r="8" spans="1:8" x14ac:dyDescent="0.2">
      <c r="B8" s="10"/>
      <c r="C8" s="14" t="s">
        <v>35</v>
      </c>
      <c r="D8" s="2">
        <f>AVERAGE(D14:D65498)</f>
        <v>3</v>
      </c>
      <c r="E8" s="2"/>
      <c r="F8" s="2">
        <f t="shared" ref="F8:H8" si="3">AVERAGE(F14:F65536)</f>
        <v>357.5</v>
      </c>
      <c r="G8" s="2">
        <f t="shared" si="3"/>
        <v>12.5</v>
      </c>
      <c r="H8" s="4">
        <f t="shared" si="3"/>
        <v>17.2</v>
      </c>
    </row>
    <row r="9" spans="1:8" x14ac:dyDescent="0.2">
      <c r="B9" s="10"/>
      <c r="C9" s="14" t="s">
        <v>36</v>
      </c>
      <c r="D9" s="2">
        <f>MEDIAN(D14:D65498)</f>
        <v>3</v>
      </c>
      <c r="E9" s="2"/>
      <c r="F9" s="2">
        <f t="shared" ref="F9:H9" si="4">MEDIAN(F14:F65536)</f>
        <v>365</v>
      </c>
      <c r="G9" s="2">
        <f t="shared" si="4"/>
        <v>12.5</v>
      </c>
      <c r="H9" s="4">
        <f t="shared" si="4"/>
        <v>17.2</v>
      </c>
    </row>
    <row r="10" spans="1:8" x14ac:dyDescent="0.2">
      <c r="B10" s="10"/>
      <c r="C10" s="14" t="s">
        <v>37</v>
      </c>
      <c r="D10" s="1">
        <f>COUNTIF(D14:D65498,"&gt;100")</f>
        <v>0</v>
      </c>
      <c r="E10" s="1"/>
      <c r="F10" s="2">
        <f>COUNTIF(F14:F65536,"&gt;500")</f>
        <v>0</v>
      </c>
      <c r="G10" s="2">
        <f>COUNTIF(G14:G65536,"&gt;20")</f>
        <v>1</v>
      </c>
      <c r="H10" s="1">
        <f>COUNTIF(H14:H65536,"&gt;20")</f>
        <v>0</v>
      </c>
    </row>
    <row r="11" spans="1:8" x14ac:dyDescent="0.2">
      <c r="B11" s="10"/>
      <c r="C11" s="14" t="s">
        <v>38</v>
      </c>
      <c r="D11" s="3">
        <f>D10/D5</f>
        <v>0</v>
      </c>
      <c r="E11" s="3"/>
      <c r="F11" s="3">
        <f>F10/F5</f>
        <v>0</v>
      </c>
      <c r="G11" s="3">
        <f>G10/G5</f>
        <v>8.3333333333333329E-2</v>
      </c>
      <c r="H11" s="3">
        <f>H10/H5</f>
        <v>0</v>
      </c>
    </row>
    <row r="12" spans="1:8" x14ac:dyDescent="0.2">
      <c r="B12" s="10"/>
      <c r="C12" s="14" t="s">
        <v>39</v>
      </c>
      <c r="D12" s="1">
        <v>100</v>
      </c>
      <c r="E12" s="1"/>
      <c r="F12" s="2">
        <v>500</v>
      </c>
      <c r="G12" s="1">
        <v>20</v>
      </c>
      <c r="H12" s="2">
        <v>20</v>
      </c>
    </row>
    <row r="13" spans="1:8" x14ac:dyDescent="0.2">
      <c r="A13" s="15" t="s">
        <v>40</v>
      </c>
      <c r="B13" s="16" t="s">
        <v>41</v>
      </c>
      <c r="C13" s="16" t="s">
        <v>42</v>
      </c>
      <c r="D13" s="16" t="s">
        <v>43</v>
      </c>
      <c r="E13" s="16" t="s">
        <v>44</v>
      </c>
      <c r="F13" s="16" t="s">
        <v>45</v>
      </c>
      <c r="G13" s="16" t="s">
        <v>46</v>
      </c>
      <c r="H13" s="16" t="s">
        <v>47</v>
      </c>
    </row>
    <row r="14" spans="1:8" x14ac:dyDescent="0.2">
      <c r="A14" s="49">
        <v>43600</v>
      </c>
      <c r="B14" s="17" t="s">
        <v>18</v>
      </c>
      <c r="C14" s="18" t="s">
        <v>48</v>
      </c>
      <c r="D14" s="19"/>
      <c r="E14" s="19"/>
      <c r="F14" s="18">
        <v>450</v>
      </c>
      <c r="G14" s="18">
        <v>12</v>
      </c>
      <c r="H14" s="19"/>
    </row>
    <row r="15" spans="1:8" x14ac:dyDescent="0.2">
      <c r="A15" s="49">
        <v>43630</v>
      </c>
      <c r="B15" s="17" t="s">
        <v>18</v>
      </c>
      <c r="C15" s="18" t="s">
        <v>49</v>
      </c>
      <c r="D15" s="19">
        <v>3</v>
      </c>
      <c r="E15" s="19"/>
      <c r="F15" s="18">
        <v>300</v>
      </c>
      <c r="G15" s="18">
        <v>12</v>
      </c>
      <c r="H15" s="19"/>
    </row>
    <row r="16" spans="1:8" x14ac:dyDescent="0.2">
      <c r="A16" s="49">
        <v>43630</v>
      </c>
      <c r="B16" s="17" t="s">
        <v>18</v>
      </c>
      <c r="C16" s="18" t="s">
        <v>50</v>
      </c>
      <c r="D16" s="19">
        <v>4</v>
      </c>
      <c r="E16" s="19"/>
      <c r="F16" s="18">
        <v>300</v>
      </c>
      <c r="G16" s="18">
        <v>21</v>
      </c>
      <c r="H16" s="19"/>
    </row>
    <row r="17" spans="1:8" x14ac:dyDescent="0.2">
      <c r="A17" s="49">
        <v>43630</v>
      </c>
      <c r="B17" s="17" t="s">
        <v>18</v>
      </c>
      <c r="C17" s="18" t="s">
        <v>51</v>
      </c>
      <c r="D17" s="19">
        <v>1</v>
      </c>
      <c r="E17" s="18"/>
      <c r="F17" s="18">
        <v>300</v>
      </c>
      <c r="G17" s="18">
        <v>16</v>
      </c>
      <c r="H17" s="18"/>
    </row>
    <row r="18" spans="1:8" x14ac:dyDescent="0.2">
      <c r="A18" s="49">
        <v>43630</v>
      </c>
      <c r="B18" s="17" t="s">
        <v>18</v>
      </c>
      <c r="C18" s="18" t="s">
        <v>52</v>
      </c>
      <c r="D18" s="19">
        <v>6</v>
      </c>
      <c r="E18" s="19"/>
      <c r="F18" s="18">
        <v>300</v>
      </c>
      <c r="G18" s="18">
        <v>14</v>
      </c>
      <c r="H18" s="19"/>
    </row>
    <row r="19" spans="1:8" x14ac:dyDescent="0.2">
      <c r="A19" s="49">
        <v>43630</v>
      </c>
      <c r="B19" s="17" t="s">
        <v>18</v>
      </c>
      <c r="C19" s="18" t="s">
        <v>48</v>
      </c>
      <c r="D19" s="19"/>
      <c r="E19" s="18"/>
      <c r="F19" s="18">
        <v>300</v>
      </c>
      <c r="G19" s="18">
        <v>14</v>
      </c>
      <c r="H19" s="19"/>
    </row>
    <row r="20" spans="1:8" x14ac:dyDescent="0.2">
      <c r="A20" s="49">
        <v>43705</v>
      </c>
      <c r="B20" s="17" t="s">
        <v>18</v>
      </c>
      <c r="C20" s="18" t="s">
        <v>49</v>
      </c>
      <c r="D20" s="19">
        <v>1</v>
      </c>
      <c r="E20" s="19"/>
      <c r="F20" s="18">
        <v>380</v>
      </c>
      <c r="G20" s="18">
        <v>16</v>
      </c>
      <c r="H20" s="19"/>
    </row>
    <row r="21" spans="1:8" x14ac:dyDescent="0.2">
      <c r="A21" s="49">
        <v>43705</v>
      </c>
      <c r="B21" s="17" t="s">
        <v>18</v>
      </c>
      <c r="C21" s="18" t="s">
        <v>51</v>
      </c>
      <c r="D21" s="19"/>
      <c r="E21" s="18"/>
      <c r="F21" s="18">
        <v>380</v>
      </c>
      <c r="G21" s="18">
        <v>8</v>
      </c>
      <c r="H21" s="18"/>
    </row>
    <row r="22" spans="1:8" x14ac:dyDescent="0.2">
      <c r="A22" s="49">
        <v>43705</v>
      </c>
      <c r="B22" s="17" t="s">
        <v>18</v>
      </c>
      <c r="C22" s="18" t="s">
        <v>48</v>
      </c>
      <c r="D22" s="19"/>
      <c r="E22" s="18">
        <v>5.5</v>
      </c>
      <c r="F22" s="18">
        <v>420</v>
      </c>
      <c r="G22" s="18">
        <v>13</v>
      </c>
      <c r="H22" s="18">
        <v>17.2</v>
      </c>
    </row>
    <row r="23" spans="1:8" x14ac:dyDescent="0.2">
      <c r="A23" s="49">
        <v>43705</v>
      </c>
      <c r="B23" s="17" t="s">
        <v>18</v>
      </c>
      <c r="C23" s="18" t="s">
        <v>50</v>
      </c>
      <c r="D23" s="19"/>
      <c r="E23" s="18"/>
      <c r="F23" s="18">
        <v>400</v>
      </c>
      <c r="G23" s="18">
        <v>11</v>
      </c>
      <c r="H23" s="18"/>
    </row>
    <row r="24" spans="1:8" x14ac:dyDescent="0.2">
      <c r="A24" s="49">
        <v>43705</v>
      </c>
      <c r="B24" s="17" t="s">
        <v>18</v>
      </c>
      <c r="C24" s="18" t="s">
        <v>52</v>
      </c>
      <c r="D24" s="19"/>
      <c r="E24" s="18"/>
      <c r="F24" s="18">
        <v>410</v>
      </c>
      <c r="G24" s="18">
        <v>11</v>
      </c>
      <c r="H24" s="18"/>
    </row>
    <row r="25" spans="1:8" x14ac:dyDescent="0.2">
      <c r="A25" s="49">
        <v>43755</v>
      </c>
      <c r="B25" s="17" t="s">
        <v>18</v>
      </c>
      <c r="C25" s="18" t="s">
        <v>48</v>
      </c>
      <c r="D25" s="19"/>
      <c r="E25" s="18"/>
      <c r="F25" s="18">
        <v>350</v>
      </c>
      <c r="G25" s="18">
        <v>2</v>
      </c>
      <c r="H25" s="18"/>
    </row>
  </sheetData>
  <sortState xmlns:xlrd2="http://schemas.microsoft.com/office/spreadsheetml/2017/richdata2" ref="A14:H25">
    <sortCondition ref="B14:B25"/>
    <sortCondition ref="A14:A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41F4-A7BB-42C3-9775-A784D839C709}">
  <dimension ref="L3:M23"/>
  <sheetViews>
    <sheetView workbookViewId="0">
      <selection activeCell="M28" sqref="M28"/>
    </sheetView>
  </sheetViews>
  <sheetFormatPr baseColWidth="10" defaultColWidth="8.83203125" defaultRowHeight="15" x14ac:dyDescent="0.2"/>
  <cols>
    <col min="13" max="13" width="16.6640625" customWidth="1"/>
  </cols>
  <sheetData>
    <row r="3" spans="12:13" x14ac:dyDescent="0.2">
      <c r="L3" t="s">
        <v>53</v>
      </c>
      <c r="M3" t="s">
        <v>73</v>
      </c>
    </row>
    <row r="4" spans="12:13" x14ac:dyDescent="0.2">
      <c r="L4" t="s">
        <v>54</v>
      </c>
      <c r="M4" s="20">
        <v>26.8</v>
      </c>
    </row>
    <row r="5" spans="12:13" x14ac:dyDescent="0.2">
      <c r="L5" t="s">
        <v>55</v>
      </c>
      <c r="M5" s="20">
        <v>20.833333333333332</v>
      </c>
    </row>
    <row r="6" spans="12:13" x14ac:dyDescent="0.2">
      <c r="L6" t="s">
        <v>56</v>
      </c>
      <c r="M6" s="20">
        <v>23</v>
      </c>
    </row>
    <row r="7" spans="12:13" x14ac:dyDescent="0.2">
      <c r="L7" t="s">
        <v>57</v>
      </c>
      <c r="M7" s="20">
        <v>19.600000000000001</v>
      </c>
    </row>
    <row r="8" spans="12:13" x14ac:dyDescent="0.2">
      <c r="L8" t="s">
        <v>58</v>
      </c>
      <c r="M8" s="20">
        <v>16.75</v>
      </c>
    </row>
    <row r="9" spans="12:13" x14ac:dyDescent="0.2">
      <c r="L9" t="s">
        <v>59</v>
      </c>
      <c r="M9" s="20">
        <v>19</v>
      </c>
    </row>
    <row r="10" spans="12:13" x14ac:dyDescent="0.2">
      <c r="L10" t="s">
        <v>60</v>
      </c>
      <c r="M10" s="20">
        <v>15.333333333333334</v>
      </c>
    </row>
    <row r="11" spans="12:13" x14ac:dyDescent="0.2">
      <c r="L11" t="s">
        <v>61</v>
      </c>
      <c r="M11" s="20">
        <v>15</v>
      </c>
    </row>
    <row r="12" spans="12:13" x14ac:dyDescent="0.2">
      <c r="L12" t="s">
        <v>62</v>
      </c>
      <c r="M12" s="20">
        <v>13.5</v>
      </c>
    </row>
    <row r="13" spans="12:13" x14ac:dyDescent="0.2">
      <c r="L13" t="s">
        <v>63</v>
      </c>
      <c r="M13" s="20">
        <v>16</v>
      </c>
    </row>
    <row r="14" spans="12:13" x14ac:dyDescent="0.2">
      <c r="L14" t="s">
        <v>64</v>
      </c>
      <c r="M14" s="20">
        <v>25.5</v>
      </c>
    </row>
    <row r="15" spans="12:13" x14ac:dyDescent="0.2">
      <c r="L15" t="s">
        <v>65</v>
      </c>
      <c r="M15" s="20">
        <v>17.5</v>
      </c>
    </row>
    <row r="16" spans="12:13" x14ac:dyDescent="0.2">
      <c r="L16" t="s">
        <v>66</v>
      </c>
      <c r="M16" s="20">
        <v>18.5</v>
      </c>
    </row>
    <row r="17" spans="12:13" x14ac:dyDescent="0.2">
      <c r="L17" t="s">
        <v>67</v>
      </c>
      <c r="M17" s="20">
        <v>30.5</v>
      </c>
    </row>
    <row r="18" spans="12:13" x14ac:dyDescent="0.2">
      <c r="L18" t="s">
        <v>68</v>
      </c>
      <c r="M18" s="20">
        <v>17</v>
      </c>
    </row>
    <row r="19" spans="12:13" x14ac:dyDescent="0.2">
      <c r="L19" t="s">
        <v>69</v>
      </c>
      <c r="M19" s="20">
        <v>23</v>
      </c>
    </row>
    <row r="20" spans="12:13" x14ac:dyDescent="0.2">
      <c r="L20" t="s">
        <v>70</v>
      </c>
      <c r="M20" s="20">
        <v>14.5</v>
      </c>
    </row>
    <row r="21" spans="12:13" x14ac:dyDescent="0.2">
      <c r="L21" t="s">
        <v>71</v>
      </c>
      <c r="M21" s="20">
        <v>11.5</v>
      </c>
    </row>
    <row r="22" spans="12:13" x14ac:dyDescent="0.2">
      <c r="L22" t="s">
        <v>72</v>
      </c>
      <c r="M22" s="20">
        <v>16</v>
      </c>
    </row>
    <row r="23" spans="12:13" x14ac:dyDescent="0.2">
      <c r="L23" t="s">
        <v>74</v>
      </c>
      <c r="M23" s="20">
        <v>19.618181818181817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BBF99F2EF6E54CBF5C8CB33C09152C" ma:contentTypeVersion="13" ma:contentTypeDescription="Create a new document." ma:contentTypeScope="" ma:versionID="6c99438f662f41dd0cea4ee743b435a4">
  <xsd:schema xmlns:xsd="http://www.w3.org/2001/XMLSchema" xmlns:xs="http://www.w3.org/2001/XMLSchema" xmlns:p="http://schemas.microsoft.com/office/2006/metadata/properties" xmlns:ns3="8fafb4fd-c5e5-4f91-9c3e-a571e629e8c2" xmlns:ns4="21d4e098-bc65-4035-b3eb-a4babd5bf956" targetNamespace="http://schemas.microsoft.com/office/2006/metadata/properties" ma:root="true" ma:fieldsID="c97100ac69824dd5d0bf79a47d352466" ns3:_="" ns4:_="">
    <xsd:import namespace="8fafb4fd-c5e5-4f91-9c3e-a571e629e8c2"/>
    <xsd:import namespace="21d4e098-bc65-4035-b3eb-a4babd5bf95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fb4fd-c5e5-4f91-9c3e-a571e629e8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d4e098-bc65-4035-b3eb-a4babd5bf9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BCF558-CE92-4103-8612-80C714F356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793F56-065B-4C0F-87F9-80414E9C75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990AA1-3F64-48D6-B3B3-60E6E1671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fb4fd-c5e5-4f91-9c3e-a571e629e8c2"/>
    <ds:schemaRef ds:uri="21d4e098-bc65-4035-b3eb-a4babd5bf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2019</vt:lpstr>
      <vt:lpstr>Site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MacLeod-Neilson</dc:creator>
  <cp:lastModifiedBy>Microsoft Office User</cp:lastModifiedBy>
  <dcterms:created xsi:type="dcterms:W3CDTF">2020-06-23T20:50:40Z</dcterms:created>
  <dcterms:modified xsi:type="dcterms:W3CDTF">2020-10-06T19:20:05Z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0x01010096BBF99F2EF6E54CBF5C8CB33C09152C</vt:lpwstr>
  </property>
</Properties>
</file>